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autoCompressPictures="0"/>
  <mc:AlternateContent xmlns:mc="http://schemas.openxmlformats.org/markup-compatibility/2006">
    <mc:Choice Requires="x15">
      <x15ac:absPath xmlns:x15ac="http://schemas.microsoft.com/office/spreadsheetml/2010/11/ac" url="Z:\Work Folder\Capital Projects\"/>
    </mc:Choice>
  </mc:AlternateContent>
  <xr:revisionPtr revIDLastSave="0" documentId="8_{1CCF48E0-1FE1-4972-BECD-802A74ED36C7}" xr6:coauthVersionLast="47" xr6:coauthVersionMax="47" xr10:uidLastSave="{00000000-0000-0000-0000-000000000000}"/>
  <bookViews>
    <workbookView xWindow="-120" yWindow="-120" windowWidth="29040" windowHeight="15840" tabRatio="806" activeTab="3" xr2:uid="{00000000-000D-0000-FFFF-FFFF00000000}"/>
  </bookViews>
  <sheets>
    <sheet name="How to use this tool" sheetId="31" r:id="rId1"/>
    <sheet name="10-Year Bond" sheetId="27" r:id="rId2"/>
    <sheet name="20-Year Bond" sheetId="29" r:id="rId3"/>
    <sheet name="30-Year Bond" sheetId="30" r:id="rId4"/>
    <sheet name="InterestRate" sheetId="5" state="hidden" r:id="rId5"/>
    <sheet name="BondAmt" sheetId="6" state="hidden" r:id="rId6"/>
  </sheets>
  <definedNames>
    <definedName name="BondAmt">BondAmt!$A$2:$A$18</definedName>
    <definedName name="Bonds">BondAmt!$A$2:$A$18</definedName>
    <definedName name="Interest">InterestRate!$A$6:$A$8</definedName>
    <definedName name="InterestRate">InterestRate!$A$6:$A$17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27" l="1"/>
  <c r="D15" i="30"/>
  <c r="D16" i="30" s="1"/>
  <c r="D17" i="30" s="1"/>
  <c r="D18" i="30" s="1"/>
  <c r="D19" i="30" s="1"/>
  <c r="D20" i="30" s="1"/>
  <c r="D21" i="30" s="1"/>
  <c r="D22" i="30" s="1"/>
  <c r="D23" i="30" s="1"/>
  <c r="D24" i="30" s="1"/>
  <c r="D25" i="30" s="1"/>
  <c r="D26" i="30" s="1"/>
  <c r="D27" i="30" s="1"/>
  <c r="D28" i="30" s="1"/>
  <c r="D29" i="30" s="1"/>
  <c r="D30" i="30" s="1"/>
  <c r="D31" i="30" s="1"/>
  <c r="D32" i="30" s="1"/>
  <c r="D33" i="30" s="1"/>
  <c r="D34" i="30" s="1"/>
  <c r="D35" i="30" s="1"/>
  <c r="D36" i="30" s="1"/>
  <c r="D37" i="30" s="1"/>
  <c r="D38" i="30" s="1"/>
  <c r="D39" i="30" s="1"/>
  <c r="D40" i="30" s="1"/>
  <c r="D41" i="30" s="1"/>
  <c r="D42" i="30" s="1"/>
  <c r="D43" i="30" s="1"/>
  <c r="D44" i="30" s="1"/>
  <c r="C14" i="30"/>
  <c r="C15" i="30" s="1"/>
  <c r="D7" i="30"/>
  <c r="D15" i="29"/>
  <c r="D16" i="29" s="1"/>
  <c r="D17" i="29" s="1"/>
  <c r="D18" i="29" s="1"/>
  <c r="D19" i="29" s="1"/>
  <c r="D20" i="29" s="1"/>
  <c r="D21" i="29" s="1"/>
  <c r="D22" i="29" s="1"/>
  <c r="D23" i="29" s="1"/>
  <c r="D24" i="29" s="1"/>
  <c r="D25" i="29" s="1"/>
  <c r="D26" i="29" s="1"/>
  <c r="D27" i="29" s="1"/>
  <c r="D28" i="29" s="1"/>
  <c r="D29" i="29" s="1"/>
  <c r="D30" i="29" s="1"/>
  <c r="D31" i="29" s="1"/>
  <c r="D32" i="29" s="1"/>
  <c r="D33" i="29" s="1"/>
  <c r="D34" i="29" s="1"/>
  <c r="C14" i="29"/>
  <c r="C15" i="29" s="1"/>
  <c r="D7" i="29"/>
  <c r="D15" i="27"/>
  <c r="D16" i="27" s="1"/>
  <c r="D17" i="27" s="1"/>
  <c r="D18" i="27" s="1"/>
  <c r="D19" i="27" s="1"/>
  <c r="D20" i="27" s="1"/>
  <c r="D21" i="27" s="1"/>
  <c r="D22" i="27" s="1"/>
  <c r="D23" i="27" s="1"/>
  <c r="D24" i="27" s="1"/>
  <c r="C14" i="27"/>
  <c r="C15" i="27" s="1"/>
  <c r="E15" i="27" s="1"/>
  <c r="C16" i="27" l="1"/>
  <c r="C17" i="27" s="1"/>
  <c r="E15" i="29"/>
  <c r="F15" i="29" s="1"/>
  <c r="C16" i="29"/>
  <c r="C17" i="29" s="1"/>
  <c r="E16" i="27"/>
  <c r="F16" i="27" s="1"/>
  <c r="G16" i="27" s="1"/>
  <c r="H16" i="27" s="1"/>
  <c r="D25" i="27"/>
  <c r="E15" i="30"/>
  <c r="C16" i="30"/>
  <c r="D35" i="29"/>
  <c r="F15" i="27"/>
  <c r="G15" i="27" s="1"/>
  <c r="D45" i="30"/>
  <c r="E16" i="29" l="1"/>
  <c r="F16" i="29" s="1"/>
  <c r="G16" i="29" s="1"/>
  <c r="H16" i="29" s="1"/>
  <c r="F15" i="30"/>
  <c r="H15" i="27"/>
  <c r="G15" i="29"/>
  <c r="H15" i="29" s="1"/>
  <c r="C18" i="29"/>
  <c r="E17" i="29"/>
  <c r="F17" i="29" s="1"/>
  <c r="G17" i="29" s="1"/>
  <c r="H17" i="29" s="1"/>
  <c r="C17" i="30"/>
  <c r="E16" i="30"/>
  <c r="F16" i="30" s="1"/>
  <c r="G16" i="30" s="1"/>
  <c r="H16" i="30" s="1"/>
  <c r="C18" i="27"/>
  <c r="E17" i="27"/>
  <c r="C19" i="27" l="1"/>
  <c r="E18" i="27"/>
  <c r="F18" i="27" s="1"/>
  <c r="G18" i="27" s="1"/>
  <c r="H18" i="27" s="1"/>
  <c r="C19" i="29"/>
  <c r="E18" i="29"/>
  <c r="F18" i="29" s="1"/>
  <c r="G18" i="29" s="1"/>
  <c r="H18" i="29" s="1"/>
  <c r="C18" i="30"/>
  <c r="E17" i="30"/>
  <c r="F17" i="30" s="1"/>
  <c r="G17" i="30" s="1"/>
  <c r="H17" i="30" s="1"/>
  <c r="F17" i="27"/>
  <c r="G15" i="30"/>
  <c r="H15" i="30" s="1"/>
  <c r="E19" i="29" l="1"/>
  <c r="C20" i="29"/>
  <c r="G17" i="27"/>
  <c r="H17" i="27" s="1"/>
  <c r="C19" i="30"/>
  <c r="E18" i="30"/>
  <c r="F18" i="30" s="1"/>
  <c r="E19" i="27"/>
  <c r="C20" i="27"/>
  <c r="G18" i="30" l="1"/>
  <c r="H18" i="30" s="1"/>
  <c r="C21" i="27"/>
  <c r="E20" i="27"/>
  <c r="F20" i="27" s="1"/>
  <c r="G20" i="27" s="1"/>
  <c r="H20" i="27" s="1"/>
  <c r="C20" i="30"/>
  <c r="E19" i="30"/>
  <c r="C21" i="29"/>
  <c r="E20" i="29"/>
  <c r="F20" i="29" s="1"/>
  <c r="G20" i="29" s="1"/>
  <c r="H20" i="29" s="1"/>
  <c r="F19" i="27"/>
  <c r="F19" i="29"/>
  <c r="G19" i="29" l="1"/>
  <c r="H19" i="29" s="1"/>
  <c r="C22" i="29"/>
  <c r="E21" i="29"/>
  <c r="C22" i="27"/>
  <c r="E21" i="27"/>
  <c r="F19" i="30"/>
  <c r="G19" i="27"/>
  <c r="H19" i="27" s="1"/>
  <c r="C21" i="30"/>
  <c r="E20" i="30"/>
  <c r="F20" i="30" s="1"/>
  <c r="G20" i="30" s="1"/>
  <c r="H20" i="30" s="1"/>
  <c r="F21" i="29" l="1"/>
  <c r="C22" i="30"/>
  <c r="E21" i="30"/>
  <c r="F21" i="30" s="1"/>
  <c r="G21" i="30" s="1"/>
  <c r="H21" i="30" s="1"/>
  <c r="G19" i="30"/>
  <c r="H19" i="30" s="1"/>
  <c r="E22" i="29"/>
  <c r="F22" i="29" s="1"/>
  <c r="G22" i="29" s="1"/>
  <c r="H22" i="29" s="1"/>
  <c r="C23" i="29"/>
  <c r="F21" i="27"/>
  <c r="E22" i="27"/>
  <c r="F22" i="27" s="1"/>
  <c r="G22" i="27" s="1"/>
  <c r="H22" i="27" s="1"/>
  <c r="C23" i="27"/>
  <c r="E22" i="30" l="1"/>
  <c r="F22" i="30" s="1"/>
  <c r="C23" i="30"/>
  <c r="E23" i="27"/>
  <c r="C24" i="27"/>
  <c r="E24" i="27" s="1"/>
  <c r="F24" i="27" s="1"/>
  <c r="G24" i="27" s="1"/>
  <c r="H24" i="27" s="1"/>
  <c r="G21" i="27"/>
  <c r="H21" i="27" s="1"/>
  <c r="G21" i="29"/>
  <c r="H21" i="29" s="1"/>
  <c r="C24" i="29"/>
  <c r="E23" i="29"/>
  <c r="F23" i="29" s="1"/>
  <c r="G23" i="29" s="1"/>
  <c r="H23" i="29" s="1"/>
  <c r="F23" i="27" l="1"/>
  <c r="E25" i="27"/>
  <c r="E24" i="29"/>
  <c r="F24" i="29" s="1"/>
  <c r="G24" i="29" s="1"/>
  <c r="H24" i="29" s="1"/>
  <c r="C25" i="29"/>
  <c r="C24" i="30"/>
  <c r="E23" i="30"/>
  <c r="F23" i="30" s="1"/>
  <c r="G23" i="30" s="1"/>
  <c r="H23" i="30" s="1"/>
  <c r="G22" i="30"/>
  <c r="H22" i="30" s="1"/>
  <c r="C25" i="30" l="1"/>
  <c r="E24" i="30"/>
  <c r="F24" i="30" s="1"/>
  <c r="G24" i="30" s="1"/>
  <c r="H24" i="30" s="1"/>
  <c r="G23" i="27"/>
  <c r="H23" i="27" s="1"/>
  <c r="H25" i="27" s="1"/>
  <c r="D6" i="27" s="1"/>
  <c r="F25" i="27"/>
  <c r="C26" i="29"/>
  <c r="E25" i="29"/>
  <c r="F25" i="29" s="1"/>
  <c r="G25" i="29" s="1"/>
  <c r="H25" i="29" s="1"/>
  <c r="C27" i="29" l="1"/>
  <c r="E26" i="29"/>
  <c r="F26" i="29" s="1"/>
  <c r="G26" i="29" s="1"/>
  <c r="H26" i="29" s="1"/>
  <c r="C26" i="30"/>
  <c r="E25" i="30"/>
  <c r="F25" i="30" s="1"/>
  <c r="G25" i="30" s="1"/>
  <c r="H25" i="30" s="1"/>
  <c r="E26" i="30" l="1"/>
  <c r="F26" i="30" s="1"/>
  <c r="G26" i="30" s="1"/>
  <c r="H26" i="30" s="1"/>
  <c r="C27" i="30"/>
  <c r="C28" i="29"/>
  <c r="E27" i="29"/>
  <c r="F27" i="29" s="1"/>
  <c r="G27" i="29" s="1"/>
  <c r="H27" i="29" s="1"/>
  <c r="E28" i="29" l="1"/>
  <c r="F28" i="29" s="1"/>
  <c r="G28" i="29" s="1"/>
  <c r="H28" i="29" s="1"/>
  <c r="C29" i="29"/>
  <c r="C28" i="30"/>
  <c r="E27" i="30"/>
  <c r="F27" i="30" s="1"/>
  <c r="G27" i="30" s="1"/>
  <c r="H27" i="30" s="1"/>
  <c r="E28" i="30" l="1"/>
  <c r="F28" i="30" s="1"/>
  <c r="G28" i="30" s="1"/>
  <c r="H28" i="30" s="1"/>
  <c r="C29" i="30"/>
  <c r="C30" i="29"/>
  <c r="E29" i="29"/>
  <c r="F29" i="29" s="1"/>
  <c r="G29" i="29" s="1"/>
  <c r="H29" i="29" s="1"/>
  <c r="C31" i="29" l="1"/>
  <c r="E30" i="29"/>
  <c r="F30" i="29" s="1"/>
  <c r="G30" i="29" s="1"/>
  <c r="H30" i="29" s="1"/>
  <c r="E29" i="30"/>
  <c r="F29" i="30" s="1"/>
  <c r="G29" i="30" s="1"/>
  <c r="H29" i="30" s="1"/>
  <c r="C30" i="30"/>
  <c r="C31" i="30" l="1"/>
  <c r="E30" i="30"/>
  <c r="F30" i="30" s="1"/>
  <c r="G30" i="30" s="1"/>
  <c r="H30" i="30" s="1"/>
  <c r="C32" i="29"/>
  <c r="E31" i="29"/>
  <c r="F31" i="29" s="1"/>
  <c r="G31" i="29" s="1"/>
  <c r="H31" i="29" s="1"/>
  <c r="C33" i="29" l="1"/>
  <c r="E32" i="29"/>
  <c r="F32" i="29" s="1"/>
  <c r="G32" i="29" s="1"/>
  <c r="H32" i="29" s="1"/>
  <c r="E31" i="30"/>
  <c r="F31" i="30" s="1"/>
  <c r="G31" i="30" s="1"/>
  <c r="H31" i="30" s="1"/>
  <c r="C32" i="30"/>
  <c r="C33" i="30" l="1"/>
  <c r="E32" i="30"/>
  <c r="F32" i="30" s="1"/>
  <c r="G32" i="30" s="1"/>
  <c r="H32" i="30" s="1"/>
  <c r="C34" i="29"/>
  <c r="E34" i="29" s="1"/>
  <c r="E33" i="29"/>
  <c r="F33" i="29" s="1"/>
  <c r="G33" i="29" s="1"/>
  <c r="H33" i="29" s="1"/>
  <c r="F34" i="29" l="1"/>
  <c r="E35" i="29"/>
  <c r="E33" i="30"/>
  <c r="F33" i="30" s="1"/>
  <c r="G33" i="30" s="1"/>
  <c r="H33" i="30" s="1"/>
  <c r="C34" i="30"/>
  <c r="C35" i="30" l="1"/>
  <c r="E34" i="30"/>
  <c r="F34" i="30" s="1"/>
  <c r="G34" i="30" s="1"/>
  <c r="H34" i="30" s="1"/>
  <c r="G34" i="29"/>
  <c r="H34" i="29" s="1"/>
  <c r="H35" i="29" s="1"/>
  <c r="D6" i="29" s="1"/>
  <c r="F35" i="29"/>
  <c r="G35" i="29" s="1"/>
  <c r="C36" i="30" l="1"/>
  <c r="E35" i="30"/>
  <c r="F35" i="30" s="1"/>
  <c r="G35" i="30" s="1"/>
  <c r="H35" i="30" s="1"/>
  <c r="C37" i="30" l="1"/>
  <c r="E36" i="30"/>
  <c r="F36" i="30" s="1"/>
  <c r="G36" i="30" s="1"/>
  <c r="H36" i="30" s="1"/>
  <c r="E37" i="30" l="1"/>
  <c r="F37" i="30" s="1"/>
  <c r="G37" i="30" s="1"/>
  <c r="H37" i="30" s="1"/>
  <c r="C38" i="30"/>
  <c r="C39" i="30" l="1"/>
  <c r="E38" i="30"/>
  <c r="F38" i="30" s="1"/>
  <c r="G38" i="30" s="1"/>
  <c r="H38" i="30" s="1"/>
  <c r="C40" i="30" l="1"/>
  <c r="E39" i="30"/>
  <c r="F39" i="30" s="1"/>
  <c r="G39" i="30" s="1"/>
  <c r="H39" i="30" s="1"/>
  <c r="C41" i="30" l="1"/>
  <c r="E40" i="30"/>
  <c r="F40" i="30" s="1"/>
  <c r="G40" i="30" s="1"/>
  <c r="H40" i="30" s="1"/>
  <c r="E41" i="30" l="1"/>
  <c r="F41" i="30" s="1"/>
  <c r="G41" i="30" s="1"/>
  <c r="H41" i="30" s="1"/>
  <c r="C42" i="30"/>
  <c r="C43" i="30" l="1"/>
  <c r="E42" i="30"/>
  <c r="F42" i="30" s="1"/>
  <c r="G42" i="30" s="1"/>
  <c r="H42" i="30" s="1"/>
  <c r="C44" i="30" l="1"/>
  <c r="E44" i="30" s="1"/>
  <c r="E43" i="30"/>
  <c r="F43" i="30" s="1"/>
  <c r="G43" i="30" s="1"/>
  <c r="H43" i="30" s="1"/>
  <c r="F44" i="30" l="1"/>
  <c r="E45" i="30"/>
  <c r="G44" i="30" l="1"/>
  <c r="H44" i="30" s="1"/>
  <c r="H45" i="30" s="1"/>
  <c r="D6" i="30" s="1"/>
  <c r="F45" i="30"/>
  <c r="G45" i="30" s="1"/>
</calcChain>
</file>

<file path=xl/sharedStrings.xml><?xml version="1.0" encoding="utf-8"?>
<sst xmlns="http://schemas.openxmlformats.org/spreadsheetml/2006/main" count="115" uniqueCount="51">
  <si>
    <t>ANALYSIS OF FUTURE DEBT SERVICE - GENERAL FUND ISSUES PROPOSED</t>
  </si>
  <si>
    <t>Principal issued</t>
  </si>
  <si>
    <t>Issue Interest Rate</t>
  </si>
  <si>
    <t>Opening Balance</t>
  </si>
  <si>
    <t>Annual Principal</t>
  </si>
  <si>
    <t>Interest</t>
  </si>
  <si>
    <t>Principal + Interest</t>
  </si>
  <si>
    <t>Tax Rate Effect</t>
  </si>
  <si>
    <t>Period of Bond</t>
  </si>
  <si>
    <t>Issue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</si>
  <si>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</si>
  <si>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</si>
  <si>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</si>
  <si>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</si>
  <si>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</si>
  <si>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</si>
  <si>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</si>
  <si>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</si>
  <si>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</si>
  <si>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</si>
  <si>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</si>
  <si>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</si>
  <si>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</si>
  <si>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</si>
  <si>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</si>
  <si>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Total Village Assessments:</t>
  </si>
  <si>
    <t>Year 16</t>
  </si>
  <si>
    <t>Year 17</t>
  </si>
  <si>
    <t>Year 18</t>
  </si>
  <si>
    <t>Year 19</t>
  </si>
  <si>
    <t>Year 20</t>
  </si>
  <si>
    <t>Added $ To Avg. Home Tax Bill</t>
  </si>
  <si>
    <t>Avg. Home Asssessment Value [AV=(MK*ER)/100]</t>
  </si>
  <si>
    <t>Equalization Rate (ER)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</si>
  <si>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</si>
  <si>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</si>
  <si>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</si>
  <si>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</si>
  <si>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</si>
  <si>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</si>
  <si>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</si>
  <si>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</si>
  <si>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</si>
  <si>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</si>
  <si>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Added $ to Median Home</t>
  </si>
  <si>
    <t>This spreadsheet tool consists of three tabs, one each for analysis of a 10-Year, 20-Year or 30-Year Bond Issuance.</t>
  </si>
  <si>
    <t>By selecting a bond amount and an interest rate the tool will calculate the Principal and Interest Rate Schedule of the bond and the additional taxes associated with a home in Garden City with using the Average Assessed Value.</t>
  </si>
  <si>
    <t>The Bond Amounts can be selected by clicking on the Principal Issued which appears in Column/Row C2.  When selected you can choose, from the pull down box, any bond amount.</t>
  </si>
  <si>
    <t>Median Home Market Value (MV)</t>
  </si>
  <si>
    <r>
      <t xml:space="preserve">Equalization Rate and Taxable Assessment Values used represent the current year </t>
    </r>
    <r>
      <rPr>
        <b/>
        <sz val="11"/>
        <color theme="1"/>
        <rFont val="Calibri"/>
        <family val="2"/>
        <scheme val="minor"/>
      </rPr>
      <t>2023/24.</t>
    </r>
  </si>
  <si>
    <t>Updated 9/22/2023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</si>
</sst>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"/>
    <numFmt numFmtId="165" formatCode="#,##0.0000"/>
    <numFmt numFmtId="166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SWIS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SWISS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wrapText="1"/>
    </xf>
    <xf numFmtId="4" fontId="0" fillId="0" borderId="0" xfId="0" applyNumberFormat="1"/>
    <xf numFmtId="4" fontId="2" fillId="2" borderId="0" xfId="0" applyNumberFormat="1" applyFont="1" applyFill="1" applyAlignment="1">
      <alignment horizontal="right" wrapText="1"/>
    </xf>
    <xf numFmtId="0" fontId="1" fillId="2" borderId="0" xfId="0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4" fontId="1" fillId="2" borderId="0" xfId="0" applyNumberFormat="1" applyFont="1" applyFill="1" applyAlignment="1">
      <alignment horizontal="right" wrapText="1"/>
    </xf>
    <xf numFmtId="164" fontId="2" fillId="2" borderId="0" xfId="0" applyNumberFormat="1" applyFont="1" applyFill="1" applyAlignment="1">
      <alignment horizontal="right" wrapText="1"/>
    </xf>
    <xf numFmtId="0" fontId="2" fillId="2" borderId="0" xfId="0" applyFont="1" applyFill="1" applyAlignment="1">
      <alignment horizontal="left"/>
    </xf>
    <xf numFmtId="3" fontId="2" fillId="0" borderId="0" xfId="0" applyNumberFormat="1" applyFont="1" applyAlignment="1">
      <alignment horizontal="right" wrapText="1"/>
    </xf>
    <xf numFmtId="0" fontId="1" fillId="2" borderId="0" xfId="0" applyFont="1" applyFill="1" applyAlignment="1">
      <alignment horizontal="left" wrapText="1"/>
    </xf>
    <xf numFmtId="165" fontId="1" fillId="2" borderId="0" xfId="0" applyNumberFormat="1" applyFont="1" applyFill="1" applyAlignment="1">
      <alignment horizontal="right" wrapText="1"/>
    </xf>
    <xf numFmtId="165" fontId="0" fillId="0" borderId="0" xfId="0" applyNumberFormat="1"/>
    <xf numFmtId="8" fontId="1" fillId="0" borderId="0" xfId="0" applyNumberFormat="1" applyFont="1" applyAlignment="1" applyProtection="1">
      <alignment horizontal="right" wrapText="1"/>
      <protection locked="0"/>
    </xf>
    <xf numFmtId="10" fontId="2" fillId="0" borderId="0" xfId="0" applyNumberFormat="1" applyFont="1" applyAlignment="1" applyProtection="1">
      <alignment horizontal="right" wrapText="1"/>
      <protection locked="0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4" fillId="0" borderId="0" xfId="0" applyFont="1" applyAlignment="1">
      <alignment wrapText="1"/>
    </xf>
    <xf numFmtId="44" fontId="4" fillId="3" borderId="0" xfId="1" applyFont="1" applyFill="1" applyAlignment="1">
      <alignment horizontal="right"/>
    </xf>
    <xf numFmtId="44" fontId="4" fillId="3" borderId="0" xfId="1" applyFont="1" applyFill="1"/>
    <xf numFmtId="1" fontId="5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wrapText="1"/>
    </xf>
    <xf numFmtId="164" fontId="2" fillId="0" borderId="0" xfId="0" applyNumberFormat="1" applyFont="1" applyAlignment="1" applyProtection="1">
      <alignment horizontal="right" wrapText="1"/>
      <protection locked="0"/>
    </xf>
    <xf numFmtId="10" fontId="0" fillId="0" borderId="0" xfId="0" applyNumberFormat="1"/>
    <xf numFmtId="3" fontId="0" fillId="0" borderId="0" xfId="0" applyNumberFormat="1"/>
    <xf numFmtId="44" fontId="5" fillId="3" borderId="0" xfId="1" applyFont="1" applyFill="1" applyAlignment="1" applyProtection="1">
      <alignment horizontal="right" wrapText="1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166" fontId="5" fillId="4" borderId="0" xfId="1" applyNumberFormat="1" applyFont="1" applyFill="1" applyAlignment="1" applyProtection="1">
      <alignment horizontal="right" wrapText="1"/>
      <protection locked="0"/>
    </xf>
    <xf numFmtId="4" fontId="2" fillId="4" borderId="0" xfId="0" applyNumberFormat="1" applyFont="1" applyFill="1" applyAlignment="1">
      <alignment horizontal="right" wrapText="1"/>
    </xf>
    <xf numFmtId="14" fontId="2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8"/>
  <sheetViews>
    <sheetView workbookViewId="0">
      <selection activeCell="I19" sqref="I19"/>
    </sheetView>
  </sheetViews>
  <sheetFormatPr defaultColWidth="8.85546875" defaultRowHeight="15"/>
  <cols>
    <col min="2" max="2" width="107.7109375" style="28" customWidth="1"/>
  </cols>
  <sheetData>
    <row r="2" spans="2:2" ht="14.25" customHeight="1">
      <c r="B2" s="28" t="s">
        <v>45</v>
      </c>
    </row>
    <row r="3" spans="2:2" ht="14.25" customHeight="1"/>
    <row r="4" spans="2:2" ht="30">
      <c r="B4" s="28" t="s">
        <v>46</v>
      </c>
    </row>
    <row r="6" spans="2:2" ht="30">
      <c r="B6" s="28" t="s">
        <v>47</v>
      </c>
    </row>
    <row r="8" spans="2:2">
      <c r="B8" s="28" t="s">
        <v>49</v>
      </c>
    </row>
  </sheetData>
  <phoneticPr fontId="6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2"/>
  <sheetViews>
    <sheetView workbookViewId="0">
      <selection activeCell="C32" sqref="C32"/>
    </sheetView>
  </sheetViews>
  <sheetFormatPr defaultColWidth="8.85546875" defaultRowHeight="15"/>
  <cols>
    <col min="2" max="2" width="32.85546875" customWidth="1"/>
    <col min="3" max="3" width="14.42578125" customWidth="1"/>
    <col min="4" max="4" width="16" customWidth="1"/>
    <col min="5" max="5" width="12.7109375" bestFit="1" customWidth="1"/>
    <col min="6" max="6" width="14.140625" customWidth="1"/>
    <col min="7" max="7" width="10.140625" bestFit="1" customWidth="1"/>
    <col min="8" max="8" width="13" customWidth="1"/>
    <col min="9" max="9" width="20.42578125" customWidth="1"/>
  </cols>
  <sheetData>
    <row r="2" spans="2:8" ht="15.75" customHeight="1">
      <c r="B2" s="33" t="s">
        <v>0</v>
      </c>
      <c r="C2" s="33"/>
      <c r="D2" s="33"/>
      <c r="E2" s="33"/>
      <c r="F2" s="1"/>
      <c r="G2" s="31" t="s">
        <v>50</v>
      </c>
      <c r="H2" s="32"/>
    </row>
    <row r="3" spans="2:8" ht="15" customHeight="1">
      <c r="B3" s="33" t="s">
        <v>1</v>
      </c>
      <c r="C3" s="33"/>
      <c r="D3" s="14">
        <v>15000000</v>
      </c>
      <c r="E3" s="1"/>
      <c r="F3" s="1"/>
      <c r="G3" s="1"/>
    </row>
    <row r="4" spans="2:8">
      <c r="B4" s="33" t="s">
        <v>8</v>
      </c>
      <c r="C4" s="33"/>
      <c r="D4" s="21">
        <v>10</v>
      </c>
      <c r="E4" s="1"/>
      <c r="F4" s="1"/>
      <c r="G4" s="1"/>
    </row>
    <row r="5" spans="2:8">
      <c r="B5" s="33" t="s">
        <v>2</v>
      </c>
      <c r="C5" s="33"/>
      <c r="D5" s="23">
        <v>0.04</v>
      </c>
      <c r="E5" s="1"/>
      <c r="F5" s="1"/>
      <c r="G5" s="1"/>
    </row>
    <row r="6" spans="2:8">
      <c r="B6" s="33" t="s">
        <v>31</v>
      </c>
      <c r="C6" s="33"/>
      <c r="D6" s="26">
        <f>H25</f>
        <v>1675.5861049774469</v>
      </c>
      <c r="E6" s="1"/>
      <c r="F6" s="1"/>
      <c r="G6" s="1"/>
    </row>
    <row r="7" spans="2:8">
      <c r="B7" s="33" t="s">
        <v>32</v>
      </c>
      <c r="C7" s="33"/>
      <c r="D7" s="6">
        <f>(D8*D9)/100</f>
        <v>9760</v>
      </c>
      <c r="E7" s="1"/>
      <c r="F7" s="1"/>
      <c r="G7" s="1"/>
    </row>
    <row r="8" spans="2:8">
      <c r="B8" s="33" t="s">
        <v>48</v>
      </c>
      <c r="C8" s="33"/>
      <c r="D8" s="29">
        <v>800000</v>
      </c>
      <c r="E8" s="1"/>
      <c r="F8" s="1"/>
      <c r="G8" s="1"/>
    </row>
    <row r="9" spans="2:8">
      <c r="B9" s="9" t="s">
        <v>33</v>
      </c>
      <c r="D9" s="30">
        <v>1.22</v>
      </c>
      <c r="E9" s="1"/>
      <c r="F9" s="1"/>
      <c r="G9" s="1"/>
    </row>
    <row r="10" spans="2:8">
      <c r="B10" s="9" t="s">
        <v>25</v>
      </c>
      <c r="C10" s="6">
        <v>106594343</v>
      </c>
      <c r="D10" s="1"/>
      <c r="E10" s="1"/>
      <c r="F10" s="1"/>
      <c r="G10" s="1"/>
    </row>
    <row r="11" spans="2:8">
      <c r="B11" s="1"/>
      <c r="C11" s="2"/>
      <c r="D11" s="2"/>
      <c r="E11" s="1"/>
      <c r="F11" s="2"/>
      <c r="G11" s="2"/>
    </row>
    <row r="12" spans="2:8" s="18" customFormat="1" ht="39">
      <c r="B12" s="16"/>
      <c r="C12" s="17" t="s">
        <v>3</v>
      </c>
      <c r="D12" s="17" t="s">
        <v>4</v>
      </c>
      <c r="E12" s="17" t="s">
        <v>5</v>
      </c>
      <c r="F12" s="17" t="s">
        <v>6</v>
      </c>
      <c r="G12" s="17" t="s">
        <v>7</v>
      </c>
      <c r="H12" s="17" t="s">
        <v>44</v>
      </c>
    </row>
    <row r="13" spans="2:8">
      <c r="B13" s="1"/>
      <c r="C13" s="1"/>
      <c r="D13" s="1"/>
      <c r="E13" s="1"/>
      <c r="F13" s="1"/>
      <c r="G13" s="1"/>
    </row>
    <row r="14" spans="2:8">
      <c r="B14" s="27" t="s">
        <v>9</v>
      </c>
      <c r="C14" s="4">
        <f>+D3</f>
        <v>15000000</v>
      </c>
      <c r="D14" s="4"/>
      <c r="E14" s="4"/>
      <c r="F14" s="4"/>
      <c r="G14" s="1">
        <v>0</v>
      </c>
    </row>
    <row r="15" spans="2:8">
      <c r="B15" s="27" t="s">
        <v>10</v>
      </c>
      <c r="C15" s="4">
        <f>+C14-D14</f>
        <v>15000000</v>
      </c>
      <c r="D15" s="4">
        <f>+D3/D4</f>
        <v>1500000</v>
      </c>
      <c r="E15" s="4">
        <f>+C15*$D$5</f>
        <v>600000</v>
      </c>
      <c r="F15" s="4">
        <f>+E15+D15</f>
        <v>2100000</v>
      </c>
      <c r="G15" s="8">
        <f>+(F15/$C$10)*100</f>
        <v>1.9700857858845284</v>
      </c>
      <c r="H15" s="3">
        <f t="shared" ref="H15:H24" si="0">(+G15*$D$7)/100</f>
        <v>192.28037270233</v>
      </c>
    </row>
    <row r="16" spans="2:8">
      <c r="B16" s="27" t="s">
        <v>11</v>
      </c>
      <c r="C16" s="4">
        <f t="shared" ref="C16:C24" si="1">+C15-D15</f>
        <v>13500000</v>
      </c>
      <c r="D16" s="4">
        <f>+D15</f>
        <v>1500000</v>
      </c>
      <c r="E16" s="4">
        <f t="shared" ref="E15:E24" si="2">+C16*$D$5</f>
        <v>540000</v>
      </c>
      <c r="F16" s="4">
        <f t="shared" ref="F16:F24" si="3">+E16+D16</f>
        <v>2040000</v>
      </c>
      <c r="G16" s="8">
        <f t="shared" ref="G16:G24" si="4">+(F16/$C$10)*100</f>
        <v>1.9137976205735419</v>
      </c>
      <c r="H16" s="3">
        <f t="shared" si="0"/>
        <v>186.78664776797771</v>
      </c>
    </row>
    <row r="17" spans="2:8">
      <c r="B17" s="27" t="s">
        <v>12</v>
      </c>
      <c r="C17" s="4">
        <f t="shared" si="1"/>
        <v>12000000</v>
      </c>
      <c r="D17" s="4">
        <f t="shared" ref="D17:D24" si="5">+D16</f>
        <v>1500000</v>
      </c>
      <c r="E17" s="4">
        <f t="shared" si="2"/>
        <v>480000</v>
      </c>
      <c r="F17" s="4">
        <f t="shared" si="3"/>
        <v>1980000</v>
      </c>
      <c r="G17" s="8">
        <f t="shared" si="4"/>
        <v>1.8575094552625557</v>
      </c>
      <c r="H17" s="3">
        <f t="shared" si="0"/>
        <v>181.29292283362545</v>
      </c>
    </row>
    <row r="18" spans="2:8">
      <c r="B18" s="27" t="s">
        <v>13</v>
      </c>
      <c r="C18" s="4">
        <f t="shared" si="1"/>
        <v>10500000</v>
      </c>
      <c r="D18" s="4">
        <f t="shared" si="5"/>
        <v>1500000</v>
      </c>
      <c r="E18" s="4">
        <f t="shared" si="2"/>
        <v>420000</v>
      </c>
      <c r="F18" s="4">
        <f t="shared" si="3"/>
        <v>1920000</v>
      </c>
      <c r="G18" s="8">
        <f t="shared" si="4"/>
        <v>1.8012212899515692</v>
      </c>
      <c r="H18" s="3">
        <f t="shared" si="0"/>
        <v>175.79919789927317</v>
      </c>
    </row>
    <row r="19" spans="2:8">
      <c r="B19" s="27" t="s">
        <v>14</v>
      </c>
      <c r="C19" s="4">
        <f t="shared" si="1"/>
        <v>9000000</v>
      </c>
      <c r="D19" s="4">
        <f t="shared" si="5"/>
        <v>1500000</v>
      </c>
      <c r="E19" s="4">
        <f t="shared" si="2"/>
        <v>360000</v>
      </c>
      <c r="F19" s="4">
        <f t="shared" si="3"/>
        <v>1860000</v>
      </c>
      <c r="G19" s="8">
        <f t="shared" si="4"/>
        <v>1.7449331246405824</v>
      </c>
      <c r="H19" s="3">
        <f t="shared" si="0"/>
        <v>170.30547296492085</v>
      </c>
    </row>
    <row r="20" spans="2:8">
      <c r="B20" s="27" t="s">
        <v>15</v>
      </c>
      <c r="C20" s="4">
        <f t="shared" si="1"/>
        <v>7500000</v>
      </c>
      <c r="D20" s="4">
        <f t="shared" si="5"/>
        <v>1500000</v>
      </c>
      <c r="E20" s="4">
        <f t="shared" si="2"/>
        <v>300000</v>
      </c>
      <c r="F20" s="4">
        <f t="shared" si="3"/>
        <v>1800000</v>
      </c>
      <c r="G20" s="8">
        <f t="shared" si="4"/>
        <v>1.6886449593295958</v>
      </c>
      <c r="H20" s="3">
        <f t="shared" si="0"/>
        <v>164.81174803056857</v>
      </c>
    </row>
    <row r="21" spans="2:8">
      <c r="B21" s="27" t="s">
        <v>16</v>
      </c>
      <c r="C21" s="4">
        <f t="shared" si="1"/>
        <v>6000000</v>
      </c>
      <c r="D21" s="4">
        <f t="shared" si="5"/>
        <v>1500000</v>
      </c>
      <c r="E21" s="4">
        <f t="shared" si="2"/>
        <v>240000</v>
      </c>
      <c r="F21" s="4">
        <f t="shared" si="3"/>
        <v>1740000</v>
      </c>
      <c r="G21" s="8">
        <f t="shared" si="4"/>
        <v>1.6323567940186092</v>
      </c>
      <c r="H21" s="3">
        <f t="shared" si="0"/>
        <v>159.31802309621625</v>
      </c>
    </row>
    <row r="22" spans="2:8">
      <c r="B22" s="27" t="s">
        <v>17</v>
      </c>
      <c r="C22" s="4">
        <f t="shared" si="1"/>
        <v>4500000</v>
      </c>
      <c r="D22" s="4">
        <f t="shared" si="5"/>
        <v>1500000</v>
      </c>
      <c r="E22" s="4">
        <f t="shared" si="2"/>
        <v>180000</v>
      </c>
      <c r="F22" s="4">
        <f t="shared" si="3"/>
        <v>1680000</v>
      </c>
      <c r="G22" s="8">
        <f t="shared" si="4"/>
        <v>1.5760686287076231</v>
      </c>
      <c r="H22" s="3">
        <f t="shared" si="0"/>
        <v>153.82429816186402</v>
      </c>
    </row>
    <row r="23" spans="2:8">
      <c r="B23" s="27" t="s">
        <v>18</v>
      </c>
      <c r="C23" s="4">
        <f t="shared" si="1"/>
        <v>3000000</v>
      </c>
      <c r="D23" s="4">
        <f t="shared" si="5"/>
        <v>1500000</v>
      </c>
      <c r="E23" s="4">
        <f t="shared" si="2"/>
        <v>120000</v>
      </c>
      <c r="F23" s="4">
        <f t="shared" si="3"/>
        <v>1620000</v>
      </c>
      <c r="G23" s="8">
        <f t="shared" si="4"/>
        <v>1.5197804633966365</v>
      </c>
      <c r="H23" s="3">
        <f t="shared" si="0"/>
        <v>148.33057322751174</v>
      </c>
    </row>
    <row r="24" spans="2:8">
      <c r="B24" s="27" t="s">
        <v>19</v>
      </c>
      <c r="C24" s="4">
        <f t="shared" si="1"/>
        <v>1500000</v>
      </c>
      <c r="D24" s="4">
        <f t="shared" si="5"/>
        <v>1500000</v>
      </c>
      <c r="E24" s="4">
        <f t="shared" si="2"/>
        <v>60000</v>
      </c>
      <c r="F24" s="4">
        <f t="shared" si="3"/>
        <v>1560000</v>
      </c>
      <c r="G24" s="8">
        <f t="shared" si="4"/>
        <v>1.4634922980856497</v>
      </c>
      <c r="H24" s="3">
        <f t="shared" si="0"/>
        <v>142.83684829315942</v>
      </c>
    </row>
    <row r="25" spans="2:8">
      <c r="B25" s="27"/>
      <c r="C25" s="4"/>
      <c r="D25" s="4">
        <f>SUM(D15:D24)</f>
        <v>15000000</v>
      </c>
      <c r="E25" s="4">
        <f>SUM(E15:E24)</f>
        <v>3300000</v>
      </c>
      <c r="F25" s="4">
        <f>SUM(F15:F24)</f>
        <v>18300000</v>
      </c>
      <c r="G25" s="1"/>
      <c r="H25" s="20">
        <f>SUM(H15:H24)</f>
        <v>1675.5861049774469</v>
      </c>
    </row>
    <row r="26" spans="2:8">
      <c r="B26" s="27"/>
      <c r="C26" s="4"/>
      <c r="D26" s="4"/>
      <c r="E26" s="4"/>
      <c r="F26" s="4"/>
      <c r="G26" s="1"/>
    </row>
    <row r="27" spans="2:8">
      <c r="B27" s="27"/>
      <c r="C27" s="4"/>
      <c r="D27" s="4"/>
      <c r="E27" s="4"/>
      <c r="F27" s="4"/>
      <c r="G27" s="1"/>
    </row>
    <row r="28" spans="2:8">
      <c r="B28" s="27"/>
      <c r="C28" s="4"/>
      <c r="D28" s="4"/>
      <c r="E28" s="4"/>
      <c r="F28" s="4"/>
      <c r="G28" s="1"/>
    </row>
    <row r="29" spans="2:8">
      <c r="B29" s="27"/>
      <c r="C29" s="4"/>
      <c r="D29" s="4"/>
      <c r="E29" s="4"/>
      <c r="F29" s="4"/>
      <c r="G29" s="1"/>
    </row>
    <row r="30" spans="2:8">
      <c r="B30" s="5"/>
      <c r="C30" s="7"/>
      <c r="D30" s="7"/>
      <c r="E30" s="7"/>
      <c r="F30" s="7"/>
      <c r="G30" s="5"/>
    </row>
    <row r="31" spans="2:8">
      <c r="B31" s="5"/>
      <c r="C31" s="5"/>
      <c r="D31" s="5"/>
      <c r="E31" s="5"/>
      <c r="F31" s="5"/>
      <c r="G31" s="5"/>
    </row>
    <row r="32" spans="2:8">
      <c r="B32" s="5"/>
      <c r="C32" s="5"/>
      <c r="D32" s="5"/>
      <c r="E32" s="5"/>
      <c r="F32" s="5"/>
      <c r="G32" s="5"/>
    </row>
  </sheetData>
  <mergeCells count="8">
    <mergeCell ref="B8:C8"/>
    <mergeCell ref="B2:E2"/>
    <mergeCell ref="B3:C3"/>
    <mergeCell ref="G2:H2"/>
    <mergeCell ref="B4:C4"/>
    <mergeCell ref="B5:C5"/>
    <mergeCell ref="B6:C6"/>
    <mergeCell ref="B7:C7"/>
  </mergeCells>
  <phoneticPr fontId="6" type="noConversion"/>
  <pageMargins left="0.7" right="0.7" top="0.75" bottom="0.75" header="0.3" footer="0.3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tention" error="Please select from list" promptTitle="Bond Amount" prompt="Please select bond amount" xr:uid="{00000000-0002-0000-0100-000000000000}">
          <x14:formula1>
            <xm:f>BondAmt!$A$2:$A$22</xm:f>
          </x14:formula1>
          <xm:sqref>D3</xm:sqref>
        </x14:dataValidation>
        <x14:dataValidation type="list" operator="equal" allowBlank="1" showInputMessage="1" showErrorMessage="1" errorTitle="Attention" error="Please select an interest rate from the list" promptTitle="Interest Rate" prompt="Please select an interest rate" xr:uid="{00000000-0002-0000-0100-000001000000}">
          <x14:formula1>
            <xm:f>InterestRate!$A$1:$A$17</xm:f>
          </x14:formula1>
          <xm:sqref>D5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5"/>
  <sheetViews>
    <sheetView workbookViewId="0">
      <selection activeCell="G2" sqref="G2:H2"/>
    </sheetView>
  </sheetViews>
  <sheetFormatPr defaultColWidth="8.85546875" defaultRowHeight="15"/>
  <cols>
    <col min="2" max="2" width="29" customWidth="1"/>
    <col min="3" max="3" width="16.28515625" customWidth="1"/>
    <col min="4" max="4" width="18.28515625" customWidth="1"/>
    <col min="5" max="5" width="12.7109375" bestFit="1" customWidth="1"/>
    <col min="6" max="6" width="13.85546875" customWidth="1"/>
    <col min="7" max="7" width="10.42578125" customWidth="1"/>
    <col min="8" max="8" width="12.28515625" customWidth="1"/>
    <col min="9" max="9" width="10.28515625" customWidth="1"/>
    <col min="10" max="10" width="9.140625" hidden="1" customWidth="1"/>
  </cols>
  <sheetData>
    <row r="2" spans="2:8" ht="15" customHeight="1">
      <c r="B2" s="33" t="s">
        <v>0</v>
      </c>
      <c r="C2" s="33"/>
      <c r="D2" s="33"/>
      <c r="E2" s="33"/>
      <c r="F2" s="1"/>
      <c r="G2" s="31" t="s">
        <v>50</v>
      </c>
      <c r="H2" s="32"/>
    </row>
    <row r="3" spans="2:8" ht="15" customHeight="1">
      <c r="B3" s="33" t="s">
        <v>1</v>
      </c>
      <c r="C3" s="33"/>
      <c r="D3" s="14">
        <v>5000000</v>
      </c>
      <c r="E3" s="1"/>
      <c r="F3" s="1"/>
      <c r="G3" s="1"/>
    </row>
    <row r="4" spans="2:8">
      <c r="B4" s="34" t="s">
        <v>8</v>
      </c>
      <c r="C4" s="34"/>
      <c r="D4" s="21">
        <v>20</v>
      </c>
      <c r="E4" s="1"/>
      <c r="F4" s="1"/>
      <c r="G4" s="1"/>
    </row>
    <row r="5" spans="2:8">
      <c r="B5" s="34" t="s">
        <v>2</v>
      </c>
      <c r="C5" s="34"/>
      <c r="D5" s="15">
        <v>0.02</v>
      </c>
      <c r="E5" s="1"/>
      <c r="F5" s="1"/>
      <c r="G5" s="1"/>
    </row>
    <row r="6" spans="2:8">
      <c r="B6" s="34" t="s">
        <v>31</v>
      </c>
      <c r="C6" s="34"/>
      <c r="D6" s="26">
        <f>H35</f>
        <v>553.95059754718875</v>
      </c>
      <c r="E6" s="1"/>
      <c r="F6" s="1"/>
      <c r="G6" s="1"/>
    </row>
    <row r="7" spans="2:8">
      <c r="B7" s="34" t="s">
        <v>32</v>
      </c>
      <c r="C7" s="34"/>
      <c r="D7" s="10">
        <f>(D8*D9)/100</f>
        <v>9760</v>
      </c>
      <c r="E7" s="1"/>
      <c r="F7" s="1"/>
      <c r="G7" s="1"/>
    </row>
    <row r="8" spans="2:8">
      <c r="B8" s="34" t="s">
        <v>48</v>
      </c>
      <c r="C8" s="34"/>
      <c r="D8" s="29">
        <v>800000</v>
      </c>
      <c r="E8" s="1"/>
      <c r="F8" s="1"/>
      <c r="G8" s="1"/>
    </row>
    <row r="9" spans="2:8">
      <c r="B9" s="9" t="s">
        <v>33</v>
      </c>
      <c r="D9" s="30">
        <v>1.22</v>
      </c>
      <c r="E9" s="1"/>
      <c r="F9" s="1"/>
      <c r="G9" s="1"/>
    </row>
    <row r="10" spans="2:8">
      <c r="B10" s="9" t="s">
        <v>25</v>
      </c>
      <c r="C10" s="6">
        <v>106594343</v>
      </c>
      <c r="D10" s="1"/>
      <c r="E10" s="1"/>
      <c r="F10" s="1"/>
      <c r="G10" s="1"/>
    </row>
    <row r="11" spans="2:8">
      <c r="B11" s="1"/>
      <c r="C11" s="2"/>
      <c r="D11" s="2"/>
      <c r="E11" s="1"/>
      <c r="F11" s="2"/>
      <c r="G11" s="2"/>
    </row>
    <row r="12" spans="2:8" s="22" customFormat="1" ht="39">
      <c r="B12" s="17"/>
      <c r="C12" s="17" t="s">
        <v>3</v>
      </c>
      <c r="D12" s="17" t="s">
        <v>4</v>
      </c>
      <c r="E12" s="17" t="s">
        <v>5</v>
      </c>
      <c r="F12" s="17" t="s">
        <v>6</v>
      </c>
      <c r="G12" s="17" t="s">
        <v>7</v>
      </c>
      <c r="H12" s="17" t="s">
        <v>44</v>
      </c>
    </row>
    <row r="13" spans="2:8">
      <c r="B13" s="1"/>
      <c r="C13" s="1"/>
      <c r="D13" s="1"/>
      <c r="E13" s="1"/>
      <c r="F13" s="1"/>
      <c r="G13" s="1"/>
    </row>
    <row r="14" spans="2:8">
      <c r="B14" s="27" t="s">
        <v>9</v>
      </c>
      <c r="C14" s="4">
        <f>+D3</f>
        <v>5000000</v>
      </c>
      <c r="D14" s="4"/>
      <c r="E14" s="4"/>
      <c r="F14" s="4"/>
      <c r="G14" s="1">
        <v>0</v>
      </c>
    </row>
    <row r="15" spans="2:8">
      <c r="B15" s="27" t="s">
        <v>10</v>
      </c>
      <c r="C15" s="4">
        <f>+C14-D14</f>
        <v>5000000</v>
      </c>
      <c r="D15" s="4">
        <f>+D3/D4</f>
        <v>250000</v>
      </c>
      <c r="E15" s="4">
        <f t="shared" ref="E15:E34" si="0">+C15*$D$5</f>
        <v>100000</v>
      </c>
      <c r="F15" s="4">
        <f>+E15+D15</f>
        <v>350000</v>
      </c>
      <c r="G15" s="8">
        <f>+(F15/$C$10)*100</f>
        <v>0.32834763098075476</v>
      </c>
      <c r="H15" s="3">
        <f t="shared" ref="H15:H34" si="1">(+G15*$D$7)/100</f>
        <v>32.046728783721662</v>
      </c>
    </row>
    <row r="16" spans="2:8">
      <c r="B16" s="27" t="s">
        <v>11</v>
      </c>
      <c r="C16" s="4">
        <f t="shared" ref="C16:C34" si="2">+C15-D15</f>
        <v>4750000</v>
      </c>
      <c r="D16" s="4">
        <f>+D15</f>
        <v>250000</v>
      </c>
      <c r="E16" s="4">
        <f t="shared" si="0"/>
        <v>95000</v>
      </c>
      <c r="F16" s="4">
        <f t="shared" ref="F16:F34" si="3">+E16+D16</f>
        <v>345000</v>
      </c>
      <c r="G16" s="8">
        <f t="shared" ref="G16:G34" si="4">+(F16/$C$10)*100</f>
        <v>0.32365695053817256</v>
      </c>
      <c r="H16" s="3">
        <f t="shared" si="1"/>
        <v>31.58891837252564</v>
      </c>
    </row>
    <row r="17" spans="2:9">
      <c r="B17" s="27" t="s">
        <v>12</v>
      </c>
      <c r="C17" s="4">
        <f t="shared" si="2"/>
        <v>4500000</v>
      </c>
      <c r="D17" s="4">
        <f t="shared" ref="D17:D34" si="5">+D16</f>
        <v>250000</v>
      </c>
      <c r="E17" s="4">
        <f t="shared" si="0"/>
        <v>90000</v>
      </c>
      <c r="F17" s="4">
        <f t="shared" si="3"/>
        <v>340000</v>
      </c>
      <c r="G17" s="8">
        <f t="shared" si="4"/>
        <v>0.31896627009559031</v>
      </c>
      <c r="H17" s="3">
        <f t="shared" si="1"/>
        <v>31.131107961329612</v>
      </c>
    </row>
    <row r="18" spans="2:9">
      <c r="B18" s="27" t="s">
        <v>13</v>
      </c>
      <c r="C18" s="4">
        <f t="shared" si="2"/>
        <v>4250000</v>
      </c>
      <c r="D18" s="4">
        <f t="shared" si="5"/>
        <v>250000</v>
      </c>
      <c r="E18" s="4">
        <f t="shared" si="0"/>
        <v>85000</v>
      </c>
      <c r="F18" s="4">
        <f t="shared" si="3"/>
        <v>335000</v>
      </c>
      <c r="G18" s="8">
        <f t="shared" si="4"/>
        <v>0.31427558965300811</v>
      </c>
      <c r="H18" s="3">
        <f t="shared" si="1"/>
        <v>30.673297550133594</v>
      </c>
    </row>
    <row r="19" spans="2:9">
      <c r="B19" s="27" t="s">
        <v>14</v>
      </c>
      <c r="C19" s="4">
        <f t="shared" si="2"/>
        <v>4000000</v>
      </c>
      <c r="D19" s="4">
        <f t="shared" si="5"/>
        <v>250000</v>
      </c>
      <c r="E19" s="4">
        <f t="shared" si="0"/>
        <v>80000</v>
      </c>
      <c r="F19" s="4">
        <f t="shared" si="3"/>
        <v>330000</v>
      </c>
      <c r="G19" s="8">
        <f t="shared" si="4"/>
        <v>0.30958490921042592</v>
      </c>
      <c r="H19" s="3">
        <f t="shared" si="1"/>
        <v>30.215487138937569</v>
      </c>
    </row>
    <row r="20" spans="2:9">
      <c r="B20" s="27" t="s">
        <v>15</v>
      </c>
      <c r="C20" s="4">
        <f t="shared" si="2"/>
        <v>3750000</v>
      </c>
      <c r="D20" s="4">
        <f t="shared" si="5"/>
        <v>250000</v>
      </c>
      <c r="E20" s="4">
        <f t="shared" si="0"/>
        <v>75000</v>
      </c>
      <c r="F20" s="4">
        <f t="shared" si="3"/>
        <v>325000</v>
      </c>
      <c r="G20" s="8">
        <f t="shared" si="4"/>
        <v>0.30489422876784372</v>
      </c>
      <c r="H20" s="3">
        <f t="shared" si="1"/>
        <v>29.757676727741547</v>
      </c>
    </row>
    <row r="21" spans="2:9">
      <c r="B21" s="27" t="s">
        <v>16</v>
      </c>
      <c r="C21" s="4">
        <f t="shared" si="2"/>
        <v>3500000</v>
      </c>
      <c r="D21" s="4">
        <f t="shared" si="5"/>
        <v>250000</v>
      </c>
      <c r="E21" s="4">
        <f t="shared" si="0"/>
        <v>70000</v>
      </c>
      <c r="F21" s="4">
        <f t="shared" si="3"/>
        <v>320000</v>
      </c>
      <c r="G21" s="8">
        <f t="shared" si="4"/>
        <v>0.30020354832526153</v>
      </c>
      <c r="H21" s="3">
        <f t="shared" si="1"/>
        <v>29.299866316545526</v>
      </c>
    </row>
    <row r="22" spans="2:9">
      <c r="B22" s="27" t="s">
        <v>17</v>
      </c>
      <c r="C22" s="4">
        <f t="shared" si="2"/>
        <v>3250000</v>
      </c>
      <c r="D22" s="4">
        <f t="shared" si="5"/>
        <v>250000</v>
      </c>
      <c r="E22" s="4">
        <f t="shared" si="0"/>
        <v>65000</v>
      </c>
      <c r="F22" s="4">
        <f t="shared" si="3"/>
        <v>315000</v>
      </c>
      <c r="G22" s="8">
        <f t="shared" si="4"/>
        <v>0.29551286788267928</v>
      </c>
      <c r="H22" s="3">
        <f t="shared" si="1"/>
        <v>28.842055905349497</v>
      </c>
    </row>
    <row r="23" spans="2:9">
      <c r="B23" s="27" t="s">
        <v>18</v>
      </c>
      <c r="C23" s="4">
        <f t="shared" si="2"/>
        <v>3000000</v>
      </c>
      <c r="D23" s="4">
        <f t="shared" si="5"/>
        <v>250000</v>
      </c>
      <c r="E23" s="4">
        <f t="shared" si="0"/>
        <v>60000</v>
      </c>
      <c r="F23" s="4">
        <f t="shared" si="3"/>
        <v>310000</v>
      </c>
      <c r="G23" s="8">
        <f t="shared" si="4"/>
        <v>0.29082218744009708</v>
      </c>
      <c r="H23" s="3">
        <f t="shared" si="1"/>
        <v>28.384245494153475</v>
      </c>
    </row>
    <row r="24" spans="2:9">
      <c r="B24" s="27" t="s">
        <v>19</v>
      </c>
      <c r="C24" s="4">
        <f t="shared" si="2"/>
        <v>2750000</v>
      </c>
      <c r="D24" s="4">
        <f t="shared" si="5"/>
        <v>250000</v>
      </c>
      <c r="E24" s="4">
        <f t="shared" si="0"/>
        <v>55000</v>
      </c>
      <c r="F24" s="4">
        <f t="shared" si="3"/>
        <v>305000</v>
      </c>
      <c r="G24" s="8">
        <f t="shared" si="4"/>
        <v>0.28613150699751488</v>
      </c>
      <c r="H24" s="3">
        <f t="shared" si="1"/>
        <v>27.92643508295745</v>
      </c>
      <c r="I24" s="3"/>
    </row>
    <row r="25" spans="2:9">
      <c r="B25" s="27" t="s">
        <v>20</v>
      </c>
      <c r="C25" s="4">
        <f t="shared" si="2"/>
        <v>2500000</v>
      </c>
      <c r="D25" s="4">
        <f t="shared" si="5"/>
        <v>250000</v>
      </c>
      <c r="E25" s="4">
        <f t="shared" si="0"/>
        <v>50000</v>
      </c>
      <c r="F25" s="4">
        <f t="shared" si="3"/>
        <v>300000</v>
      </c>
      <c r="G25" s="8">
        <f t="shared" si="4"/>
        <v>0.28144082655493263</v>
      </c>
      <c r="H25" s="3">
        <f t="shared" si="1"/>
        <v>27.468624671761425</v>
      </c>
    </row>
    <row r="26" spans="2:9">
      <c r="B26" s="27" t="s">
        <v>21</v>
      </c>
      <c r="C26" s="4">
        <f t="shared" si="2"/>
        <v>2250000</v>
      </c>
      <c r="D26" s="4">
        <f t="shared" si="5"/>
        <v>250000</v>
      </c>
      <c r="E26" s="4">
        <f t="shared" si="0"/>
        <v>45000</v>
      </c>
      <c r="F26" s="4">
        <f t="shared" si="3"/>
        <v>295000</v>
      </c>
      <c r="G26" s="8">
        <f t="shared" si="4"/>
        <v>0.27675014611235044</v>
      </c>
      <c r="H26" s="3">
        <f t="shared" si="1"/>
        <v>27.010814260565404</v>
      </c>
    </row>
    <row r="27" spans="2:9">
      <c r="B27" s="27" t="s">
        <v>22</v>
      </c>
      <c r="C27" s="4">
        <f t="shared" si="2"/>
        <v>2000000</v>
      </c>
      <c r="D27" s="4">
        <f t="shared" si="5"/>
        <v>250000</v>
      </c>
      <c r="E27" s="4">
        <f t="shared" si="0"/>
        <v>40000</v>
      </c>
      <c r="F27" s="4">
        <f t="shared" si="3"/>
        <v>290000</v>
      </c>
      <c r="G27" s="8">
        <f t="shared" si="4"/>
        <v>0.27205946566976824</v>
      </c>
      <c r="H27" s="3">
        <f t="shared" si="1"/>
        <v>26.553003849369379</v>
      </c>
    </row>
    <row r="28" spans="2:9">
      <c r="B28" s="27" t="s">
        <v>23</v>
      </c>
      <c r="C28" s="4">
        <f t="shared" si="2"/>
        <v>1750000</v>
      </c>
      <c r="D28" s="4">
        <f t="shared" si="5"/>
        <v>250000</v>
      </c>
      <c r="E28" s="4">
        <f t="shared" si="0"/>
        <v>35000</v>
      </c>
      <c r="F28" s="4">
        <f t="shared" si="3"/>
        <v>285000</v>
      </c>
      <c r="G28" s="8">
        <f t="shared" si="4"/>
        <v>0.26736878522718605</v>
      </c>
      <c r="H28" s="3">
        <f t="shared" si="1"/>
        <v>26.095193438173361</v>
      </c>
    </row>
    <row r="29" spans="2:9">
      <c r="B29" s="27" t="s">
        <v>24</v>
      </c>
      <c r="C29" s="4">
        <f t="shared" si="2"/>
        <v>1500000</v>
      </c>
      <c r="D29" s="4">
        <f t="shared" si="5"/>
        <v>250000</v>
      </c>
      <c r="E29" s="4">
        <f t="shared" si="0"/>
        <v>30000</v>
      </c>
      <c r="F29" s="4">
        <f t="shared" si="3"/>
        <v>280000</v>
      </c>
      <c r="G29" s="8">
        <f t="shared" si="4"/>
        <v>0.26267810478460385</v>
      </c>
      <c r="H29" s="3">
        <f t="shared" si="1"/>
        <v>25.637383026977336</v>
      </c>
    </row>
    <row r="30" spans="2:9">
      <c r="B30" s="11" t="s">
        <v>26</v>
      </c>
      <c r="C30" s="7">
        <f t="shared" si="2"/>
        <v>1250000</v>
      </c>
      <c r="D30" s="7">
        <f t="shared" si="5"/>
        <v>250000</v>
      </c>
      <c r="E30" s="7">
        <f t="shared" si="0"/>
        <v>25000</v>
      </c>
      <c r="F30" s="7">
        <f t="shared" si="3"/>
        <v>275000</v>
      </c>
      <c r="G30" s="12">
        <f t="shared" si="4"/>
        <v>0.2579874243420216</v>
      </c>
      <c r="H30" s="3">
        <f t="shared" si="1"/>
        <v>25.179572615781307</v>
      </c>
    </row>
    <row r="31" spans="2:9">
      <c r="B31" s="27" t="s">
        <v>27</v>
      </c>
      <c r="C31" s="3">
        <f t="shared" si="2"/>
        <v>1000000</v>
      </c>
      <c r="D31" s="3">
        <f t="shared" si="5"/>
        <v>250000</v>
      </c>
      <c r="E31" s="3">
        <f t="shared" si="0"/>
        <v>20000</v>
      </c>
      <c r="F31" s="3">
        <f t="shared" si="3"/>
        <v>270000</v>
      </c>
      <c r="G31" s="13">
        <f t="shared" si="4"/>
        <v>0.2532967438994394</v>
      </c>
      <c r="H31" s="3">
        <f t="shared" si="1"/>
        <v>24.721762204585286</v>
      </c>
    </row>
    <row r="32" spans="2:9">
      <c r="B32" s="27" t="s">
        <v>28</v>
      </c>
      <c r="C32" s="3">
        <f t="shared" si="2"/>
        <v>750000</v>
      </c>
      <c r="D32" s="3">
        <f t="shared" si="5"/>
        <v>250000</v>
      </c>
      <c r="E32" s="3">
        <f t="shared" si="0"/>
        <v>15000</v>
      </c>
      <c r="F32" s="3">
        <f t="shared" si="3"/>
        <v>265000</v>
      </c>
      <c r="G32" s="13">
        <f t="shared" si="4"/>
        <v>0.24860606345685718</v>
      </c>
      <c r="H32" s="3">
        <f t="shared" si="1"/>
        <v>24.263951793389261</v>
      </c>
    </row>
    <row r="33" spans="2:8">
      <c r="B33" s="27" t="s">
        <v>29</v>
      </c>
      <c r="C33" s="3">
        <f t="shared" si="2"/>
        <v>500000</v>
      </c>
      <c r="D33" s="3">
        <f t="shared" si="5"/>
        <v>250000</v>
      </c>
      <c r="E33" s="3">
        <f t="shared" si="0"/>
        <v>10000</v>
      </c>
      <c r="F33" s="3">
        <f t="shared" si="3"/>
        <v>260000</v>
      </c>
      <c r="G33" s="13">
        <f t="shared" si="4"/>
        <v>0.24391538301427496</v>
      </c>
      <c r="H33" s="3">
        <f t="shared" si="1"/>
        <v>23.806141382193236</v>
      </c>
    </row>
    <row r="34" spans="2:8">
      <c r="B34" s="27" t="s">
        <v>30</v>
      </c>
      <c r="C34" s="3">
        <f t="shared" si="2"/>
        <v>250000</v>
      </c>
      <c r="D34" s="3">
        <f t="shared" si="5"/>
        <v>250000</v>
      </c>
      <c r="E34" s="3">
        <f t="shared" si="0"/>
        <v>5000</v>
      </c>
      <c r="F34" s="3">
        <f t="shared" si="3"/>
        <v>255000</v>
      </c>
      <c r="G34" s="13">
        <f t="shared" si="4"/>
        <v>0.23922470257169273</v>
      </c>
      <c r="H34" s="3">
        <f t="shared" si="1"/>
        <v>23.348330970997214</v>
      </c>
    </row>
    <row r="35" spans="2:8">
      <c r="D35" s="3">
        <f>SUM(D15:D34)</f>
        <v>5000000</v>
      </c>
      <c r="E35" s="3">
        <f>SUM(E15:E34)</f>
        <v>1050000</v>
      </c>
      <c r="F35" s="3">
        <f>SUM(F15:F34)</f>
        <v>6050000</v>
      </c>
      <c r="G35" s="13">
        <f>+(F35/$C$10)*100</f>
        <v>5.6757233355244754</v>
      </c>
      <c r="H35" s="19">
        <f>SUM(H15:H34)</f>
        <v>553.95059754718875</v>
      </c>
    </row>
  </sheetData>
  <mergeCells count="8">
    <mergeCell ref="B8:C8"/>
    <mergeCell ref="B2:E2"/>
    <mergeCell ref="B3:C3"/>
    <mergeCell ref="G2:H2"/>
    <mergeCell ref="B4:C4"/>
    <mergeCell ref="B5:C5"/>
    <mergeCell ref="B6:C6"/>
    <mergeCell ref="B7:C7"/>
  </mergeCells>
  <phoneticPr fontId="6" type="noConversion"/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tention" error="Please select from list" promptTitle="Bond Amount" prompt="Please select bond amount from list" xr:uid="{00000000-0002-0000-0200-000001000000}">
          <x14:formula1>
            <xm:f>BondAmt!$A$2:$A$22</xm:f>
          </x14:formula1>
          <xm:sqref>D3</xm:sqref>
        </x14:dataValidation>
        <x14:dataValidation type="list" allowBlank="1" showInputMessage="1" showErrorMessage="1" errorTitle="Attention" error="Plese select from list" promptTitle="Interest Rate" prompt="Please select interest rate from list" xr:uid="{00000000-0002-0000-0200-000000000000}">
          <x14:formula1>
            <xm:f>InterestRate!$A$1:$A$17</xm:f>
          </x14:formula1>
          <xm:sqref>D5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45"/>
  <sheetViews>
    <sheetView tabSelected="1" workbookViewId="0">
      <selection activeCell="J12" sqref="J12"/>
    </sheetView>
  </sheetViews>
  <sheetFormatPr defaultColWidth="8.85546875" defaultRowHeight="15"/>
  <cols>
    <col min="2" max="2" width="33.85546875" customWidth="1"/>
    <col min="3" max="3" width="16.28515625" customWidth="1"/>
    <col min="4" max="4" width="17.28515625" customWidth="1"/>
    <col min="5" max="5" width="12.7109375" bestFit="1" customWidth="1"/>
    <col min="6" max="6" width="13.85546875" customWidth="1"/>
    <col min="7" max="7" width="10.42578125" customWidth="1"/>
    <col min="8" max="8" width="12.28515625" customWidth="1"/>
    <col min="9" max="9" width="13.7109375" customWidth="1"/>
    <col min="10" max="10" width="10.42578125" customWidth="1"/>
  </cols>
  <sheetData>
    <row r="2" spans="2:8" ht="15" customHeight="1">
      <c r="B2" s="33" t="s">
        <v>0</v>
      </c>
      <c r="C2" s="33"/>
      <c r="D2" s="33"/>
      <c r="E2" s="33"/>
      <c r="F2" s="1"/>
      <c r="G2" s="31" t="s">
        <v>50</v>
      </c>
      <c r="H2" s="32"/>
    </row>
    <row r="3" spans="2:8" ht="15" customHeight="1">
      <c r="B3" s="33" t="s">
        <v>1</v>
      </c>
      <c r="C3" s="33"/>
      <c r="D3" s="14">
        <v>50000000</v>
      </c>
      <c r="E3" s="1"/>
      <c r="F3" s="1"/>
      <c r="G3" s="1"/>
    </row>
    <row r="4" spans="2:8">
      <c r="B4" s="9" t="s">
        <v>8</v>
      </c>
      <c r="D4" s="21">
        <v>30</v>
      </c>
      <c r="E4" s="1"/>
      <c r="F4" s="1"/>
      <c r="G4" s="1"/>
    </row>
    <row r="5" spans="2:8">
      <c r="B5" s="9" t="s">
        <v>2</v>
      </c>
      <c r="D5" s="15">
        <v>4.4999999999999998E-2</v>
      </c>
      <c r="E5" s="1"/>
      <c r="F5" s="1"/>
      <c r="G5" s="1"/>
    </row>
    <row r="6" spans="2:8">
      <c r="B6" s="9" t="s">
        <v>31</v>
      </c>
      <c r="D6" s="26">
        <f>H45</f>
        <v>7771.331730052505</v>
      </c>
      <c r="E6" s="1"/>
      <c r="F6" s="1"/>
      <c r="G6" s="1"/>
    </row>
    <row r="7" spans="2:8">
      <c r="B7" s="9" t="s">
        <v>32</v>
      </c>
      <c r="D7" s="10">
        <f>(D8*D9)/100</f>
        <v>9760</v>
      </c>
      <c r="E7" s="1"/>
      <c r="F7" s="1"/>
      <c r="G7" s="1"/>
    </row>
    <row r="8" spans="2:8">
      <c r="B8" s="9" t="s">
        <v>48</v>
      </c>
      <c r="C8" s="10"/>
      <c r="D8" s="29">
        <v>800000</v>
      </c>
      <c r="E8" s="1"/>
      <c r="F8" s="1"/>
      <c r="G8" s="1"/>
    </row>
    <row r="9" spans="2:8">
      <c r="B9" s="9" t="s">
        <v>33</v>
      </c>
      <c r="D9" s="30">
        <v>1.22</v>
      </c>
      <c r="E9" s="1"/>
      <c r="F9" s="1"/>
      <c r="G9" s="1"/>
    </row>
    <row r="10" spans="2:8">
      <c r="B10" s="9" t="s">
        <v>25</v>
      </c>
      <c r="C10" s="6">
        <v>106594343</v>
      </c>
      <c r="D10" s="1"/>
      <c r="E10" s="1"/>
      <c r="F10" s="1"/>
      <c r="G10" s="1"/>
    </row>
    <row r="11" spans="2:8">
      <c r="B11" s="1"/>
      <c r="C11" s="2"/>
      <c r="D11" s="2"/>
      <c r="E11" s="1"/>
      <c r="F11" s="2"/>
      <c r="G11" s="2"/>
    </row>
    <row r="12" spans="2:8" s="22" customFormat="1" ht="39">
      <c r="B12" s="17"/>
      <c r="C12" s="17" t="s">
        <v>3</v>
      </c>
      <c r="D12" s="17" t="s">
        <v>4</v>
      </c>
      <c r="E12" s="17" t="s">
        <v>5</v>
      </c>
      <c r="F12" s="17" t="s">
        <v>6</v>
      </c>
      <c r="G12" s="17" t="s">
        <v>7</v>
      </c>
      <c r="H12" s="17" t="s">
        <v>44</v>
      </c>
    </row>
    <row r="13" spans="2:8">
      <c r="B13" s="1"/>
      <c r="C13" s="1"/>
      <c r="D13" s="1"/>
      <c r="E13" s="1"/>
      <c r="F13" s="1"/>
      <c r="G13" s="1"/>
    </row>
    <row r="14" spans="2:8">
      <c r="B14" s="27" t="s">
        <v>9</v>
      </c>
      <c r="C14" s="4">
        <f>+D3</f>
        <v>50000000</v>
      </c>
      <c r="D14" s="4"/>
      <c r="E14" s="4"/>
      <c r="F14" s="4"/>
      <c r="G14" s="1">
        <v>0</v>
      </c>
    </row>
    <row r="15" spans="2:8">
      <c r="B15" s="27" t="s">
        <v>10</v>
      </c>
      <c r="C15" s="4">
        <f>+C14-D14</f>
        <v>50000000</v>
      </c>
      <c r="D15" s="4">
        <f>+D3/D4</f>
        <v>1666666.6666666667</v>
      </c>
      <c r="E15" s="4">
        <f t="shared" ref="E15:E44" si="0">+C15*$D$5</f>
        <v>2250000</v>
      </c>
      <c r="F15" s="4">
        <f>+E15+D15</f>
        <v>3916666.666666667</v>
      </c>
      <c r="G15" s="8">
        <f>+(F15/$C$10)*100</f>
        <v>3.674366346689399</v>
      </c>
      <c r="H15" s="3">
        <f t="shared" ref="H15:H44" si="1">(+G15*$D$7)/100</f>
        <v>358.61815543688533</v>
      </c>
    </row>
    <row r="16" spans="2:8">
      <c r="B16" s="27" t="s">
        <v>11</v>
      </c>
      <c r="C16" s="4">
        <f t="shared" ref="C16:C44" si="2">+C15-D15</f>
        <v>48333333.333333336</v>
      </c>
      <c r="D16" s="4">
        <f>+D15</f>
        <v>1666666.6666666667</v>
      </c>
      <c r="E16" s="4">
        <f t="shared" si="0"/>
        <v>2175000</v>
      </c>
      <c r="F16" s="4">
        <f t="shared" ref="F16:F44" si="3">+E16+D16</f>
        <v>3841666.666666667</v>
      </c>
      <c r="G16" s="8">
        <f t="shared" ref="G16:G45" si="4">+(F16/$C$10)*100</f>
        <v>3.6040061400506653</v>
      </c>
      <c r="H16" s="3">
        <f t="shared" si="1"/>
        <v>351.75099926894495</v>
      </c>
    </row>
    <row r="17" spans="2:9">
      <c r="B17" s="27" t="s">
        <v>12</v>
      </c>
      <c r="C17" s="4">
        <f t="shared" si="2"/>
        <v>46666666.666666672</v>
      </c>
      <c r="D17" s="4">
        <f t="shared" ref="D17:D44" si="5">+D16</f>
        <v>1666666.6666666667</v>
      </c>
      <c r="E17" s="4">
        <f t="shared" si="0"/>
        <v>2100000</v>
      </c>
      <c r="F17" s="4">
        <f t="shared" si="3"/>
        <v>3766666.666666667</v>
      </c>
      <c r="G17" s="8">
        <f t="shared" si="4"/>
        <v>3.5336459334119321</v>
      </c>
      <c r="H17" s="3">
        <f t="shared" si="1"/>
        <v>344.88384310100463</v>
      </c>
    </row>
    <row r="18" spans="2:9">
      <c r="B18" s="27" t="s">
        <v>13</v>
      </c>
      <c r="C18" s="4">
        <f t="shared" si="2"/>
        <v>45000000.000000007</v>
      </c>
      <c r="D18" s="4">
        <f t="shared" si="5"/>
        <v>1666666.6666666667</v>
      </c>
      <c r="E18" s="4">
        <f t="shared" si="0"/>
        <v>2025000.0000000002</v>
      </c>
      <c r="F18" s="4">
        <f t="shared" si="3"/>
        <v>3691666.666666667</v>
      </c>
      <c r="G18" s="8">
        <f t="shared" si="4"/>
        <v>3.4632857267731993</v>
      </c>
      <c r="H18" s="3">
        <f t="shared" si="1"/>
        <v>338.01668693306425</v>
      </c>
    </row>
    <row r="19" spans="2:9">
      <c r="B19" s="27" t="s">
        <v>14</v>
      </c>
      <c r="C19" s="4">
        <f t="shared" si="2"/>
        <v>43333333.333333343</v>
      </c>
      <c r="D19" s="4">
        <f t="shared" si="5"/>
        <v>1666666.6666666667</v>
      </c>
      <c r="E19" s="4">
        <f t="shared" si="0"/>
        <v>1950000.0000000005</v>
      </c>
      <c r="F19" s="4">
        <f t="shared" si="3"/>
        <v>3616666.666666667</v>
      </c>
      <c r="G19" s="8">
        <f t="shared" si="4"/>
        <v>3.3929255201344661</v>
      </c>
      <c r="H19" s="3">
        <f t="shared" si="1"/>
        <v>331.14953076512393</v>
      </c>
    </row>
    <row r="20" spans="2:9">
      <c r="B20" s="27" t="s">
        <v>15</v>
      </c>
      <c r="C20" s="4">
        <f t="shared" si="2"/>
        <v>41666666.666666679</v>
      </c>
      <c r="D20" s="4">
        <f t="shared" si="5"/>
        <v>1666666.6666666667</v>
      </c>
      <c r="E20" s="4">
        <f t="shared" si="0"/>
        <v>1875000.0000000005</v>
      </c>
      <c r="F20" s="4">
        <f t="shared" si="3"/>
        <v>3541666.666666667</v>
      </c>
      <c r="G20" s="8">
        <f t="shared" si="4"/>
        <v>3.3225653134957329</v>
      </c>
      <c r="H20" s="3">
        <f t="shared" si="1"/>
        <v>324.28237459718349</v>
      </c>
    </row>
    <row r="21" spans="2:9">
      <c r="B21" s="27" t="s">
        <v>16</v>
      </c>
      <c r="C21" s="4">
        <f t="shared" si="2"/>
        <v>40000000.000000015</v>
      </c>
      <c r="D21" s="4">
        <f t="shared" si="5"/>
        <v>1666666.6666666667</v>
      </c>
      <c r="E21" s="4">
        <f t="shared" si="0"/>
        <v>1800000.0000000007</v>
      </c>
      <c r="F21" s="4">
        <f t="shared" si="3"/>
        <v>3466666.6666666674</v>
      </c>
      <c r="G21" s="8">
        <f t="shared" si="4"/>
        <v>3.2522051068570001</v>
      </c>
      <c r="H21" s="3">
        <f t="shared" si="1"/>
        <v>317.41521842924323</v>
      </c>
    </row>
    <row r="22" spans="2:9">
      <c r="B22" s="27" t="s">
        <v>17</v>
      </c>
      <c r="C22" s="4">
        <f t="shared" si="2"/>
        <v>38333333.333333351</v>
      </c>
      <c r="D22" s="4">
        <f t="shared" si="5"/>
        <v>1666666.6666666667</v>
      </c>
      <c r="E22" s="4">
        <f t="shared" si="0"/>
        <v>1725000.0000000007</v>
      </c>
      <c r="F22" s="4">
        <f t="shared" si="3"/>
        <v>3391666.6666666674</v>
      </c>
      <c r="G22" s="8">
        <f t="shared" si="4"/>
        <v>3.1818449002182669</v>
      </c>
      <c r="H22" s="3">
        <f t="shared" si="1"/>
        <v>310.54806226130285</v>
      </c>
    </row>
    <row r="23" spans="2:9">
      <c r="B23" s="27" t="s">
        <v>18</v>
      </c>
      <c r="C23" s="4">
        <f t="shared" si="2"/>
        <v>36666666.666666687</v>
      </c>
      <c r="D23" s="4">
        <f t="shared" si="5"/>
        <v>1666666.6666666667</v>
      </c>
      <c r="E23" s="4">
        <f t="shared" si="0"/>
        <v>1650000.0000000009</v>
      </c>
      <c r="F23" s="4">
        <f t="shared" si="3"/>
        <v>3316666.6666666679</v>
      </c>
      <c r="G23" s="8">
        <f t="shared" si="4"/>
        <v>3.1114846935795346</v>
      </c>
      <c r="H23" s="3">
        <f t="shared" si="1"/>
        <v>303.68090609336258</v>
      </c>
    </row>
    <row r="24" spans="2:9">
      <c r="B24" s="27" t="s">
        <v>19</v>
      </c>
      <c r="C24" s="4">
        <f t="shared" si="2"/>
        <v>35000000.000000022</v>
      </c>
      <c r="D24" s="4">
        <f t="shared" si="5"/>
        <v>1666666.6666666667</v>
      </c>
      <c r="E24" s="4">
        <f t="shared" si="0"/>
        <v>1575000.0000000009</v>
      </c>
      <c r="F24" s="4">
        <f t="shared" si="3"/>
        <v>3241666.6666666679</v>
      </c>
      <c r="G24" s="8">
        <f t="shared" si="4"/>
        <v>3.041124486940801</v>
      </c>
      <c r="H24" s="3">
        <f t="shared" si="1"/>
        <v>296.81374992542214</v>
      </c>
      <c r="I24" s="3"/>
    </row>
    <row r="25" spans="2:9">
      <c r="B25" s="27" t="s">
        <v>20</v>
      </c>
      <c r="C25" s="4">
        <f t="shared" si="2"/>
        <v>33333333.333333354</v>
      </c>
      <c r="D25" s="4">
        <f t="shared" si="5"/>
        <v>1666666.6666666667</v>
      </c>
      <c r="E25" s="4">
        <f t="shared" si="0"/>
        <v>1500000.0000000009</v>
      </c>
      <c r="F25" s="4">
        <f t="shared" si="3"/>
        <v>3166666.6666666679</v>
      </c>
      <c r="G25" s="8">
        <f t="shared" si="4"/>
        <v>2.9707642803020682</v>
      </c>
      <c r="H25" s="3">
        <f t="shared" si="1"/>
        <v>289.94659375748188</v>
      </c>
    </row>
    <row r="26" spans="2:9">
      <c r="B26" s="27" t="s">
        <v>21</v>
      </c>
      <c r="C26" s="4">
        <f t="shared" si="2"/>
        <v>31666666.666666687</v>
      </c>
      <c r="D26" s="4">
        <f t="shared" si="5"/>
        <v>1666666.6666666667</v>
      </c>
      <c r="E26" s="4">
        <f t="shared" si="0"/>
        <v>1425000.0000000009</v>
      </c>
      <c r="F26" s="4">
        <f t="shared" si="3"/>
        <v>3091666.6666666679</v>
      </c>
      <c r="G26" s="8">
        <f t="shared" si="4"/>
        <v>2.900404073663335</v>
      </c>
      <c r="H26" s="3">
        <f t="shared" si="1"/>
        <v>283.0794375895415</v>
      </c>
    </row>
    <row r="27" spans="2:9">
      <c r="B27" s="27" t="s">
        <v>22</v>
      </c>
      <c r="C27" s="4">
        <f t="shared" si="2"/>
        <v>30000000.000000019</v>
      </c>
      <c r="D27" s="4">
        <f t="shared" si="5"/>
        <v>1666666.6666666667</v>
      </c>
      <c r="E27" s="4">
        <f t="shared" si="0"/>
        <v>1350000.0000000007</v>
      </c>
      <c r="F27" s="4">
        <f t="shared" si="3"/>
        <v>3016666.6666666674</v>
      </c>
      <c r="G27" s="8">
        <f t="shared" si="4"/>
        <v>2.8300438670246013</v>
      </c>
      <c r="H27" s="3">
        <f t="shared" si="1"/>
        <v>276.21228142160106</v>
      </c>
    </row>
    <row r="28" spans="2:9">
      <c r="B28" s="27" t="s">
        <v>23</v>
      </c>
      <c r="C28" s="4">
        <f t="shared" si="2"/>
        <v>28333333.333333351</v>
      </c>
      <c r="D28" s="4">
        <f t="shared" si="5"/>
        <v>1666666.6666666667</v>
      </c>
      <c r="E28" s="4">
        <f t="shared" si="0"/>
        <v>1275000.0000000007</v>
      </c>
      <c r="F28" s="4">
        <f t="shared" si="3"/>
        <v>2941666.6666666674</v>
      </c>
      <c r="G28" s="8">
        <f t="shared" si="4"/>
        <v>2.7596836603858681</v>
      </c>
      <c r="H28" s="3">
        <f t="shared" si="1"/>
        <v>269.34512525366074</v>
      </c>
    </row>
    <row r="29" spans="2:9">
      <c r="B29" s="27" t="s">
        <v>24</v>
      </c>
      <c r="C29" s="4">
        <f t="shared" si="2"/>
        <v>26666666.666666683</v>
      </c>
      <c r="D29" s="4">
        <f t="shared" si="5"/>
        <v>1666666.6666666667</v>
      </c>
      <c r="E29" s="4">
        <f t="shared" si="0"/>
        <v>1200000.0000000007</v>
      </c>
      <c r="F29" s="4">
        <f t="shared" si="3"/>
        <v>2866666.6666666674</v>
      </c>
      <c r="G29" s="8">
        <f t="shared" si="4"/>
        <v>2.6893234537471349</v>
      </c>
      <c r="H29" s="3">
        <f t="shared" si="1"/>
        <v>262.47796908572036</v>
      </c>
    </row>
    <row r="30" spans="2:9">
      <c r="B30" s="11" t="s">
        <v>26</v>
      </c>
      <c r="C30" s="7">
        <f t="shared" si="2"/>
        <v>25000000.000000015</v>
      </c>
      <c r="D30" s="7">
        <f t="shared" si="5"/>
        <v>1666666.6666666667</v>
      </c>
      <c r="E30" s="7">
        <f t="shared" si="0"/>
        <v>1125000.0000000007</v>
      </c>
      <c r="F30" s="7">
        <f t="shared" si="3"/>
        <v>2791666.6666666674</v>
      </c>
      <c r="G30" s="12">
        <f t="shared" si="4"/>
        <v>2.6189632471084021</v>
      </c>
      <c r="H30" s="3">
        <f t="shared" si="1"/>
        <v>255.61081291778007</v>
      </c>
    </row>
    <row r="31" spans="2:9">
      <c r="B31" s="27" t="s">
        <v>27</v>
      </c>
      <c r="C31" s="3">
        <f t="shared" si="2"/>
        <v>23333333.333333347</v>
      </c>
      <c r="D31" s="3">
        <f t="shared" si="5"/>
        <v>1666666.6666666667</v>
      </c>
      <c r="E31" s="3">
        <f t="shared" si="0"/>
        <v>1050000.0000000005</v>
      </c>
      <c r="F31" s="3">
        <f t="shared" si="3"/>
        <v>2716666.666666667</v>
      </c>
      <c r="G31" s="13">
        <f t="shared" si="4"/>
        <v>2.548603040469668</v>
      </c>
      <c r="H31" s="3">
        <f t="shared" si="1"/>
        <v>248.7436567498396</v>
      </c>
    </row>
    <row r="32" spans="2:9">
      <c r="B32" s="27" t="s">
        <v>28</v>
      </c>
      <c r="C32" s="3">
        <f t="shared" si="2"/>
        <v>21666666.666666679</v>
      </c>
      <c r="D32" s="3">
        <f t="shared" si="5"/>
        <v>1666666.6666666667</v>
      </c>
      <c r="E32" s="3">
        <f t="shared" si="0"/>
        <v>975000.00000000047</v>
      </c>
      <c r="F32" s="3">
        <f t="shared" si="3"/>
        <v>2641666.666666667</v>
      </c>
      <c r="G32" s="13">
        <f t="shared" si="4"/>
        <v>2.4782428338309352</v>
      </c>
      <c r="H32" s="3">
        <f t="shared" si="1"/>
        <v>241.87650058189928</v>
      </c>
    </row>
    <row r="33" spans="2:8">
      <c r="B33" s="27" t="s">
        <v>29</v>
      </c>
      <c r="C33" s="3">
        <f t="shared" si="2"/>
        <v>20000000.000000011</v>
      </c>
      <c r="D33" s="3">
        <f t="shared" si="5"/>
        <v>1666666.6666666667</v>
      </c>
      <c r="E33" s="3">
        <f t="shared" si="0"/>
        <v>900000.00000000047</v>
      </c>
      <c r="F33" s="3">
        <f t="shared" si="3"/>
        <v>2566666.666666667</v>
      </c>
      <c r="G33" s="13">
        <f t="shared" si="4"/>
        <v>2.407882627192202</v>
      </c>
      <c r="H33" s="3">
        <f t="shared" si="1"/>
        <v>235.00934441395893</v>
      </c>
    </row>
    <row r="34" spans="2:8">
      <c r="B34" s="27" t="s">
        <v>30</v>
      </c>
      <c r="C34" s="3">
        <f t="shared" si="2"/>
        <v>18333333.333333343</v>
      </c>
      <c r="D34" s="3">
        <f t="shared" si="5"/>
        <v>1666666.6666666667</v>
      </c>
      <c r="E34" s="3">
        <f t="shared" si="0"/>
        <v>825000.00000000047</v>
      </c>
      <c r="F34" s="3">
        <f t="shared" si="3"/>
        <v>2491666.666666667</v>
      </c>
      <c r="G34" s="13">
        <f t="shared" si="4"/>
        <v>2.3375224205534688</v>
      </c>
      <c r="H34" s="3">
        <f t="shared" si="1"/>
        <v>228.14218824601855</v>
      </c>
    </row>
    <row r="35" spans="2:8">
      <c r="B35" s="27" t="s">
        <v>34</v>
      </c>
      <c r="C35" s="3">
        <f t="shared" si="2"/>
        <v>16666666.666666677</v>
      </c>
      <c r="D35" s="3">
        <f t="shared" si="5"/>
        <v>1666666.6666666667</v>
      </c>
      <c r="E35" s="3">
        <f t="shared" si="0"/>
        <v>750000.00000000047</v>
      </c>
      <c r="F35" s="3">
        <f t="shared" si="3"/>
        <v>2416666.666666667</v>
      </c>
      <c r="G35" s="13">
        <f t="shared" si="4"/>
        <v>2.2671622139147356</v>
      </c>
      <c r="H35" s="3">
        <f t="shared" si="1"/>
        <v>221.2750320780782</v>
      </c>
    </row>
    <row r="36" spans="2:8">
      <c r="B36" s="27" t="s">
        <v>35</v>
      </c>
      <c r="C36" s="3">
        <f t="shared" si="2"/>
        <v>15000000.000000011</v>
      </c>
      <c r="D36" s="3">
        <f t="shared" si="5"/>
        <v>1666666.6666666667</v>
      </c>
      <c r="E36" s="3">
        <f t="shared" si="0"/>
        <v>675000.00000000047</v>
      </c>
      <c r="F36" s="3">
        <f t="shared" si="3"/>
        <v>2341666.666666667</v>
      </c>
      <c r="G36" s="13">
        <f t="shared" si="4"/>
        <v>2.1968020072760024</v>
      </c>
      <c r="H36" s="3">
        <f t="shared" si="1"/>
        <v>214.40787591013785</v>
      </c>
    </row>
    <row r="37" spans="2:8">
      <c r="B37" s="27" t="s">
        <v>36</v>
      </c>
      <c r="C37" s="3">
        <f t="shared" si="2"/>
        <v>13333333.333333345</v>
      </c>
      <c r="D37" s="3">
        <f t="shared" si="5"/>
        <v>1666666.6666666667</v>
      </c>
      <c r="E37" s="3">
        <f t="shared" si="0"/>
        <v>600000.00000000047</v>
      </c>
      <c r="F37" s="3">
        <f t="shared" si="3"/>
        <v>2266666.666666667</v>
      </c>
      <c r="G37" s="13">
        <f t="shared" si="4"/>
        <v>2.1264418006372696</v>
      </c>
      <c r="H37" s="3">
        <f t="shared" si="1"/>
        <v>207.5407197421975</v>
      </c>
    </row>
    <row r="38" spans="2:8">
      <c r="B38" s="27" t="s">
        <v>37</v>
      </c>
      <c r="C38" s="3">
        <f t="shared" si="2"/>
        <v>11666666.666666679</v>
      </c>
      <c r="D38" s="3">
        <f t="shared" si="5"/>
        <v>1666666.6666666667</v>
      </c>
      <c r="E38" s="3">
        <f t="shared" si="0"/>
        <v>525000.00000000058</v>
      </c>
      <c r="F38" s="3">
        <f t="shared" si="3"/>
        <v>2191666.6666666674</v>
      </c>
      <c r="G38" s="13">
        <f t="shared" si="4"/>
        <v>2.0560815939985368</v>
      </c>
      <c r="H38" s="3">
        <f t="shared" si="1"/>
        <v>200.6735635742572</v>
      </c>
    </row>
    <row r="39" spans="2:8">
      <c r="B39" s="27" t="s">
        <v>38</v>
      </c>
      <c r="C39" s="3">
        <f t="shared" si="2"/>
        <v>10000000.000000013</v>
      </c>
      <c r="D39" s="3">
        <f t="shared" si="5"/>
        <v>1666666.6666666667</v>
      </c>
      <c r="E39" s="3">
        <f t="shared" si="0"/>
        <v>450000.00000000058</v>
      </c>
      <c r="F39" s="3">
        <f t="shared" si="3"/>
        <v>2116666.6666666674</v>
      </c>
      <c r="G39" s="13">
        <f t="shared" si="4"/>
        <v>1.9857213873598032</v>
      </c>
      <c r="H39" s="3">
        <f t="shared" si="1"/>
        <v>193.80640740631679</v>
      </c>
    </row>
    <row r="40" spans="2:8">
      <c r="B40" s="27" t="s">
        <v>39</v>
      </c>
      <c r="C40" s="3">
        <f>+C39-D39</f>
        <v>8333333.3333333461</v>
      </c>
      <c r="D40" s="3">
        <f>+D39</f>
        <v>1666666.6666666667</v>
      </c>
      <c r="E40" s="3">
        <f t="shared" si="0"/>
        <v>375000.00000000058</v>
      </c>
      <c r="F40" s="3">
        <f t="shared" si="3"/>
        <v>2041666.6666666674</v>
      </c>
      <c r="G40" s="13">
        <f t="shared" si="4"/>
        <v>1.9153611807210702</v>
      </c>
      <c r="H40" s="3">
        <f t="shared" si="1"/>
        <v>186.93925123837644</v>
      </c>
    </row>
    <row r="41" spans="2:8">
      <c r="B41" s="27" t="s">
        <v>40</v>
      </c>
      <c r="C41" s="3">
        <f t="shared" si="2"/>
        <v>6666666.6666666791</v>
      </c>
      <c r="D41" s="3">
        <f t="shared" si="5"/>
        <v>1666666.6666666667</v>
      </c>
      <c r="E41" s="3">
        <f t="shared" si="0"/>
        <v>300000.00000000052</v>
      </c>
      <c r="F41" s="3">
        <f t="shared" si="3"/>
        <v>1966666.6666666672</v>
      </c>
      <c r="G41" s="13">
        <f t="shared" si="4"/>
        <v>1.8450009740823368</v>
      </c>
      <c r="H41" s="3">
        <f t="shared" si="1"/>
        <v>180.07209507043609</v>
      </c>
    </row>
    <row r="42" spans="2:8">
      <c r="B42" s="27" t="s">
        <v>41</v>
      </c>
      <c r="C42" s="3">
        <f t="shared" si="2"/>
        <v>5000000.0000000121</v>
      </c>
      <c r="D42" s="3">
        <f t="shared" si="5"/>
        <v>1666666.6666666667</v>
      </c>
      <c r="E42" s="3">
        <f t="shared" si="0"/>
        <v>225000.00000000052</v>
      </c>
      <c r="F42" s="3">
        <f t="shared" si="3"/>
        <v>1891666.6666666672</v>
      </c>
      <c r="G42" s="13">
        <f t="shared" si="4"/>
        <v>1.7746407674436038</v>
      </c>
      <c r="H42" s="3">
        <f t="shared" si="1"/>
        <v>173.20493890249574</v>
      </c>
    </row>
    <row r="43" spans="2:8">
      <c r="B43" s="27" t="s">
        <v>42</v>
      </c>
      <c r="C43" s="3">
        <f t="shared" si="2"/>
        <v>3333333.3333333451</v>
      </c>
      <c r="D43" s="3">
        <f t="shared" si="5"/>
        <v>1666666.6666666667</v>
      </c>
      <c r="E43" s="3">
        <f t="shared" si="0"/>
        <v>150000.00000000052</v>
      </c>
      <c r="F43" s="3">
        <f t="shared" si="3"/>
        <v>1816666.6666666672</v>
      </c>
      <c r="G43" s="13">
        <f t="shared" si="4"/>
        <v>1.7042805608048706</v>
      </c>
      <c r="H43" s="3">
        <f t="shared" si="1"/>
        <v>166.33778273455536</v>
      </c>
    </row>
    <row r="44" spans="2:8">
      <c r="B44" s="27" t="s">
        <v>43</v>
      </c>
      <c r="C44" s="3">
        <f t="shared" si="2"/>
        <v>1666666.6666666784</v>
      </c>
      <c r="D44" s="3">
        <f t="shared" si="5"/>
        <v>1666666.6666666667</v>
      </c>
      <c r="E44" s="3">
        <f t="shared" si="0"/>
        <v>75000.000000000524</v>
      </c>
      <c r="F44" s="3">
        <f t="shared" si="3"/>
        <v>1741666.6666666672</v>
      </c>
      <c r="G44" s="13">
        <f t="shared" si="4"/>
        <v>1.6339203541661371</v>
      </c>
      <c r="H44" s="3">
        <f t="shared" si="1"/>
        <v>159.47062656661498</v>
      </c>
    </row>
    <row r="45" spans="2:8">
      <c r="D45" s="3">
        <f>SUM(D15:D44)</f>
        <v>49999999.999999985</v>
      </c>
      <c r="E45" s="3">
        <f>SUM(E15:E44)</f>
        <v>34875000</v>
      </c>
      <c r="F45" s="3">
        <f>SUM(F15:F44)</f>
        <v>84875000.00000003</v>
      </c>
      <c r="G45" s="13">
        <f t="shared" si="4"/>
        <v>79.624300512833059</v>
      </c>
      <c r="H45" s="19">
        <f>SUM(H15:H44)</f>
        <v>7771.331730052505</v>
      </c>
    </row>
  </sheetData>
  <mergeCells count="3">
    <mergeCell ref="B2:E2"/>
    <mergeCell ref="B3:C3"/>
    <mergeCell ref="G2:H2"/>
  </mergeCells>
  <phoneticPr fontId="6" type="noConversion"/>
  <pageMargins left="0.7" right="0.7" top="0.75" bottom="0.75" header="0.3" footer="0.3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tention" error="Please select from list" promptTitle="Bond Amount" prompt="Please select bond amount from list" xr:uid="{00000000-0002-0000-0300-000000000000}">
          <x14:formula1>
            <xm:f>BondAmt!$A$2:$A$22</xm:f>
          </x14:formula1>
          <xm:sqref>D3</xm:sqref>
        </x14:dataValidation>
        <x14:dataValidation type="list" allowBlank="1" showInputMessage="1" showErrorMessage="1" errorTitle="Attention" error="Plese select from list" promptTitle="Interest Rate" prompt="Please select interest rate from list" xr:uid="{00000000-0002-0000-0300-000001000000}">
          <x14:formula1>
            <xm:f>InterestRate!$A$1:$A$17</xm:f>
          </x14:formula1>
          <xm:sqref>D5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A17"/>
  <sheetViews>
    <sheetView workbookViewId="0">
      <selection sqref="A1:A17"/>
    </sheetView>
  </sheetViews>
  <sheetFormatPr defaultColWidth="8.85546875" defaultRowHeight="15"/>
  <sheetData>
    <row r="1" spans="1:1">
      <c r="A1" s="24">
        <v>0.01</v>
      </c>
    </row>
    <row r="2" spans="1:1">
      <c r="A2" s="24">
        <v>1.2500000000000001E-2</v>
      </c>
    </row>
    <row r="3" spans="1:1">
      <c r="A3" s="24">
        <v>1.4999999999999999E-2</v>
      </c>
    </row>
    <row r="4" spans="1:1">
      <c r="A4" s="24">
        <v>1.7500000000000002E-2</v>
      </c>
    </row>
    <row r="5" spans="1:1">
      <c r="A5" s="24">
        <v>0.02</v>
      </c>
    </row>
    <row r="6" spans="1:1">
      <c r="A6" s="24">
        <v>2.2499999999999999E-2</v>
      </c>
    </row>
    <row r="7" spans="1:1">
      <c r="A7" s="24">
        <v>2.5000000000000001E-2</v>
      </c>
    </row>
    <row r="8" spans="1:1">
      <c r="A8" s="24">
        <v>2.75E-2</v>
      </c>
    </row>
    <row r="9" spans="1:1">
      <c r="A9" s="24">
        <v>0.03</v>
      </c>
    </row>
    <row r="10" spans="1:1">
      <c r="A10" s="24">
        <v>3.2500000000000001E-2</v>
      </c>
    </row>
    <row r="11" spans="1:1">
      <c r="A11" s="24">
        <v>3.5000000000000003E-2</v>
      </c>
    </row>
    <row r="12" spans="1:1">
      <c r="A12" s="24">
        <v>3.7499999999999999E-2</v>
      </c>
    </row>
    <row r="13" spans="1:1">
      <c r="A13" s="24">
        <v>0.04</v>
      </c>
    </row>
    <row r="14" spans="1:1">
      <c r="A14" s="24">
        <v>4.4999999999999998E-2</v>
      </c>
    </row>
    <row r="15" spans="1:1">
      <c r="A15" s="24">
        <v>0.05</v>
      </c>
    </row>
    <row r="16" spans="1:1">
      <c r="A16" s="24">
        <v>5.2499999999999998E-2</v>
      </c>
    </row>
    <row r="17" spans="1:1">
      <c r="A17" s="24">
        <v>5.5E-2</v>
      </c>
    </row>
  </sheetData>
  <sortState xmlns:xlrd2="http://schemas.microsoft.com/office/spreadsheetml/2017/richdata2" ref="A1:A17">
    <sortCondition ref="A1:A17"/>
  </sortState>
  <dataValidations count="1">
    <dataValidation type="list" allowBlank="1" showInputMessage="1" showErrorMessage="1" errorTitle="Attention" error="Please select from the list" promptTitle="Interest Rate" prompt="Please select an interest rate from the list" sqref="A6:A17" xr:uid="{00000000-0002-0000-0400-000000000000}">
      <formula1>InterestRate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A24"/>
  <sheetViews>
    <sheetView workbookViewId="0">
      <selection activeCell="A2" sqref="A2:A22"/>
    </sheetView>
  </sheetViews>
  <sheetFormatPr defaultColWidth="8.85546875" defaultRowHeight="15"/>
  <cols>
    <col min="1" max="1" width="11.140625" bestFit="1" customWidth="1"/>
  </cols>
  <sheetData>
    <row r="1" spans="1:1">
      <c r="A1" s="25"/>
    </row>
    <row r="2" spans="1:1">
      <c r="A2" s="25">
        <v>2500000</v>
      </c>
    </row>
    <row r="3" spans="1:1">
      <c r="A3" s="25">
        <v>5000000</v>
      </c>
    </row>
    <row r="4" spans="1:1">
      <c r="A4" s="25">
        <v>10000000</v>
      </c>
    </row>
    <row r="5" spans="1:1">
      <c r="A5" s="25">
        <v>15000000</v>
      </c>
    </row>
    <row r="6" spans="1:1">
      <c r="A6" s="25">
        <v>20000000</v>
      </c>
    </row>
    <row r="7" spans="1:1">
      <c r="A7" s="25">
        <v>25000000</v>
      </c>
    </row>
    <row r="8" spans="1:1">
      <c r="A8" s="25">
        <v>30000000</v>
      </c>
    </row>
    <row r="9" spans="1:1">
      <c r="A9" s="25">
        <v>35000000</v>
      </c>
    </row>
    <row r="10" spans="1:1">
      <c r="A10" s="25">
        <v>40000000</v>
      </c>
    </row>
    <row r="11" spans="1:1">
      <c r="A11" s="25">
        <v>45000000</v>
      </c>
    </row>
    <row r="12" spans="1:1">
      <c r="A12" s="25">
        <v>50000000</v>
      </c>
    </row>
    <row r="13" spans="1:1">
      <c r="A13" s="25">
        <v>55000000</v>
      </c>
    </row>
    <row r="14" spans="1:1">
      <c r="A14" s="25">
        <v>60000000</v>
      </c>
    </row>
    <row r="15" spans="1:1">
      <c r="A15" s="25">
        <v>65000000</v>
      </c>
    </row>
    <row r="16" spans="1:1">
      <c r="A16" s="25">
        <v>70000000</v>
      </c>
    </row>
    <row r="17" spans="1:1">
      <c r="A17" s="25">
        <v>75000000</v>
      </c>
    </row>
    <row r="18" spans="1:1">
      <c r="A18" s="25">
        <v>80000000</v>
      </c>
    </row>
    <row r="19" spans="1:1">
      <c r="A19" s="25">
        <v>85000000</v>
      </c>
    </row>
    <row r="20" spans="1:1">
      <c r="A20" s="25">
        <v>90000000</v>
      </c>
    </row>
    <row r="21" spans="1:1">
      <c r="A21" s="25">
        <v>95000000</v>
      </c>
    </row>
    <row r="22" spans="1:1">
      <c r="A22" s="25">
        <v>100000000</v>
      </c>
    </row>
    <row r="23" spans="1:1">
      <c r="A23" s="25"/>
    </row>
    <row r="24" spans="1:1">
      <c r="A24" s="25"/>
    </row>
  </sheetData>
  <sortState xmlns:xlrd2="http://schemas.microsoft.com/office/spreadsheetml/2017/richdata2" ref="A2:A22">
    <sortCondition ref="A2:A22"/>
  </sortState>
  <dataValidations count="1">
    <dataValidation type="custom" allowBlank="1" showInputMessage="1" showErrorMessage="1" errorTitle="Attention" error="Please select from list" promptTitle="Bond Amount" prompt="Please select a bond amount" sqref="A2 A4:A19" xr:uid="{00000000-0002-0000-0500-000000000000}">
      <formula1>BondAmt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How to use this tool</vt:lpstr>
      <vt:lpstr>10-Year Bond</vt:lpstr>
      <vt:lpstr>20-Year Bond</vt:lpstr>
      <vt:lpstr>30-Year Bond</vt:lpstr>
      <vt:lpstr>InterestRate</vt:lpstr>
      <vt:lpstr>BondAmt</vt:lpstr>
      <vt:lpstr>BondAmt</vt:lpstr>
      <vt:lpstr>Bonds</vt:lpstr>
      <vt:lpstr>Interest</vt:lpstr>
      <vt:lpstr>InterestRate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Olivo</dc:creator>
  <cp:lastModifiedBy>Irene Woo</cp:lastModifiedBy>
  <cp:lastPrinted>2020-03-03T15:37:45Z</cp:lastPrinted>
  <dcterms:created xsi:type="dcterms:W3CDTF">2014-06-24T12:48:10Z</dcterms:created>
  <dcterms:modified xsi:type="dcterms:W3CDTF">2023-09-22T15:52:12Z</dcterms:modified>
</cp:coreProperties>
</file>